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tabRatio="773" activeTab="0"/>
  </bookViews>
  <sheets>
    <sheet name="AULAS 2023" sheetId="1" r:id="rId1"/>
  </sheets>
  <externalReferences>
    <externalReference r:id="rId4"/>
  </externalReferences>
  <definedNames>
    <definedName name="Año">'[1]Datos'!$H$52:$H$102</definedName>
    <definedName name="_xlnm.Print_Area" localSheetId="0">'AULAS 2023'!$A$1:$F$190</definedName>
    <definedName name="Costo_directo">'[1]Datos'!$D$35</definedName>
    <definedName name="decimal">'[1]Datos'!$L$43</definedName>
    <definedName name="GEN" localSheetId="0">#REF!</definedName>
    <definedName name="GEN">#REF!</definedName>
    <definedName name="Hasta_Utilidad">'[1]h)Cargos_Adicionales'!$D$25</definedName>
    <definedName name="HERRAMIENTA" localSheetId="0">#REF!</definedName>
    <definedName name="HERRAMIENTA">#REF!</definedName>
    <definedName name="Importe_Campo">'[1]b)Indirectos Desglosados'!$G$74</definedName>
    <definedName name="Importe_CargoAdicional">'[1]h)Cargos_Adicionales'!$D$44</definedName>
    <definedName name="Importe_Central">'[1]b)Indirectos Desglosados'!$G$74</definedName>
    <definedName name="Importe_Financiamiento">'[1]f)Financiamiento'!$I$85</definedName>
    <definedName name="Importe_Indirecto">'[1]b)Indirectos Desglosados'!$F$76</definedName>
    <definedName name="Importe_TotalObra">'[1]Datos'!$D$37</definedName>
    <definedName name="Importe_Utilidad" localSheetId="0">#REF!</definedName>
    <definedName name="Importe_Utilidad">#REF!</definedName>
    <definedName name="MAT." localSheetId="0">#REF!</definedName>
    <definedName name="MAT.">#REF!</definedName>
    <definedName name="OBRA" localSheetId="0">#REF!</definedName>
    <definedName name="OBRA">#REF!</definedName>
    <definedName name="pintura" localSheetId="0">#REF!</definedName>
    <definedName name="pintura">#REF!</definedName>
    <definedName name="Porcentaje_Campo">'[1]b)Indirectos Desglosados'!$H$74</definedName>
    <definedName name="Porcentaje_CargoAdicional">'[1]h)Cargos_Adicionales'!$E$44</definedName>
    <definedName name="Porcentaje_Central">'[1]b)Indirectos Desglosados'!$F$74</definedName>
    <definedName name="Porcentaje_Financiamiento">'[1]f)Financiamiento'!$K$85</definedName>
    <definedName name="Porcentaje_Indirecto">'[1]b)Indirectos Desglosados'!$H$76</definedName>
    <definedName name="Porcentaje_Utilidad" localSheetId="0">#REF!</definedName>
    <definedName name="Porcentaje_Utilidad">#REF!</definedName>
    <definedName name="PVIOL" localSheetId="0">#REF!</definedName>
    <definedName name="PVIOL">#REF!</definedName>
    <definedName name="Suma_Financiamiento">'[1]f)Financiamiento'!$K$83</definedName>
    <definedName name="TECNICA" localSheetId="0">#REF!</definedName>
    <definedName name="TECNICA">#REF!</definedName>
    <definedName name="_xlnm.Print_Titles" localSheetId="0">'AULAS 2023'!$58:$62</definedName>
  </definedNames>
  <calcPr fullCalcOnLoad="1"/>
</workbook>
</file>

<file path=xl/sharedStrings.xml><?xml version="1.0" encoding="utf-8"?>
<sst xmlns="http://schemas.openxmlformats.org/spreadsheetml/2006/main" count="303" uniqueCount="224">
  <si>
    <t>UNIDAD</t>
  </si>
  <si>
    <t>PZA</t>
  </si>
  <si>
    <t>M2</t>
  </si>
  <si>
    <t>M3</t>
  </si>
  <si>
    <t>KG</t>
  </si>
  <si>
    <t>ML</t>
  </si>
  <si>
    <t>UNIVERSIDAD DE LA SIERRA SUR</t>
  </si>
  <si>
    <t>CATALOGO DE CONCEPTOS</t>
  </si>
  <si>
    <t>CLAVE</t>
  </si>
  <si>
    <t>DESCRIPCION DE CONCEPTO</t>
  </si>
  <si>
    <t>CANTIDAD</t>
  </si>
  <si>
    <t>IMPORTE</t>
  </si>
  <si>
    <t>SAL</t>
  </si>
  <si>
    <t>MURETE DE ENRASE DE 20 CMS. DE ESPESOR, EN CIMENTACION CON TABIQUE DE CONCRETO (TIPO PESADO) DE 12X20X40 CMS. ASENTADO CON MORTERO CEM-ARENA 1:5.</t>
  </si>
  <si>
    <t>P. U.</t>
  </si>
  <si>
    <t>CAP-01</t>
  </si>
  <si>
    <t>CAPITULO 01.-CIMENTACIÓN</t>
  </si>
  <si>
    <t>TOTAL DE CIMENTACIÓN</t>
  </si>
  <si>
    <t>CAP-02</t>
  </si>
  <si>
    <t>CAPITULO 02.- ESTRUCTURA</t>
  </si>
  <si>
    <t>TOTAL DE ESTRUCTURA</t>
  </si>
  <si>
    <t>CAP-03</t>
  </si>
  <si>
    <t>CAP-05</t>
  </si>
  <si>
    <t xml:space="preserve">CAPITULO 05.- INSTALACIONES </t>
  </si>
  <si>
    <t>TOTAL INSTALACIONES</t>
  </si>
  <si>
    <t>SAL.</t>
  </si>
  <si>
    <t>TOTAL</t>
  </si>
  <si>
    <t>CADENA DE DESPLANTE DE 14X15 CMS. EN PUERTAS, CON CONCRETO F'C=200 KG/CM2, ARMADO CON 4 VAR. DE 3/8", EST. DE 1/4" @ 20 CMS. INCLUYE: CRUCE DE VARILLAS, CIMBRA COMUN, COLADO, VIBRADO, Y DESCIMBRADO.</t>
  </si>
  <si>
    <t>CADENA DE DESPLANTE DE 14X25 CMS. (CD1) CON CONCRETO F'C=200 KG/CM2, ARMADO CON 4 VAR. DE 3/8", EST. DE 1/4" @ 20 CMS. INCLUYE: CRUCE DE VARILLAS, CIMBRA COMUN, COLADO, VIBRADO, DESCIMBRADO, COLADO MONOLITICO PREFERENTEMENTE.</t>
  </si>
  <si>
    <t>PZAS</t>
  </si>
  <si>
    <t>SALIDA HIDRAULICA, PARA WC (FLUXOMETRO),  CON TUBERIA DE COBRE TIPO "M" DE 1", 1 1/4" Y 1 1/2", INCLUYE; EXCAVACIONES, RANURAS, RESANES, CONEXIÓNES, MATERIALES  MENORES, HERAMIENTA, MANO DE OBRA, PRUEBAS Y TODO LO NECESARIO PARA SU BUEN FUNCIONAMIENTO, CONTEMPLAR SALIDA A REGISTRO EXTERIOR, VER DISTANCIAS EN PLANOS.</t>
  </si>
  <si>
    <t>DESCRIPCIÓN:</t>
  </si>
  <si>
    <t>PARTIDAS</t>
  </si>
  <si>
    <t>CAPITULO 01. CIMENTACION</t>
  </si>
  <si>
    <t>CAPITULO 02. ESTRUCTURAS</t>
  </si>
  <si>
    <t>CAPITULO 05. INSTALACIONES</t>
  </si>
  <si>
    <t xml:space="preserve">S U B T O T A L </t>
  </si>
  <si>
    <t>16 %   I. V. A.</t>
  </si>
  <si>
    <t xml:space="preserve">T O T A L </t>
  </si>
  <si>
    <t>CMN001</t>
  </si>
  <si>
    <t>LIMPIEZA TRAZO Y NIVELACION DEL TERRENO PARA AREA DE EXCAVACION EN CAJON, Y AREA DE EXCAVACION EN CEPAS.</t>
  </si>
  <si>
    <t>CMN002</t>
  </si>
  <si>
    <t>CMN003</t>
  </si>
  <si>
    <t>CMN004</t>
  </si>
  <si>
    <t>CMN005</t>
  </si>
  <si>
    <t>CMN006</t>
  </si>
  <si>
    <t>CMN007</t>
  </si>
  <si>
    <t>PLANTILLA DE CONCRETO HECHO EN OBRA F'C=100 KG/CM2 DE 5 CM DE ESPESOR, INCLUYE; CIMBRADO, DESCIMBRADO, VACIADO, NIVELADO, HERRAMIENTA, MATERIAL Y MANO DE OBRA.</t>
  </si>
  <si>
    <t>CMN008</t>
  </si>
  <si>
    <t>CMN009</t>
  </si>
  <si>
    <t>SUMINISTRO, HABILITADO, ARMADO Y COLOCACION DE ACERO DE REFUERZO DIAM. #2 (ALAMBRON) FY=2530 KG/CM2, INCLUYE; TRASLAPES, SILLETAS, GANCHOS, ESCUADRAS, ANCLAJES, DESPERDICIOS, LIMPIEZA Y RETIRO DE SOBRANTES.</t>
  </si>
  <si>
    <t>CMN010</t>
  </si>
  <si>
    <t>SUMINISTRO, HABILITADO,  ARMADO, Y COLOCACION DE ACERO DE REFUERZO EN CIMENTACION DIAM. #3 FY=4200 KG/CM2, ANCLAJE EN CIMENTACION DE 0.40 M., INCLUYE: ANCLAJES, TRASLAPES, SILLETAS, GANCHOS, ESCUADRAS, DESPERDICIOS, PRUEBAS DE LABORATORIO, LIMPIEZA Y RETIRO DE SOBRANTES, VER ESPECIFICACIONES EN PLANOS ESTRUCTURALES.</t>
  </si>
  <si>
    <t>CMN011</t>
  </si>
  <si>
    <t>SUMINISTRO, HABILITADO,  ARMADO, Y COLOCACION DE ACERO DE REFUERZO EN CIMENTACION DIAM. #4 FY=4200 KG/CM2,  ANCLAJE EN CIMENTACION DE 0.50 M., INCLUYE: ANCLAJES, TRASLAPES, SILLETAS, GANCHOS, ESCUADRAS, DESPERDICIOS, PRUEBAS DE LABORATORIO, LIMPIEZA Y RETIRO DE SOBRANTES, VER ESPECIFICACIONES EN PLANOS ESTRUCTURALES.</t>
  </si>
  <si>
    <t>CMN012</t>
  </si>
  <si>
    <t>SUMINISTRO, HABILITADO,  ARMADO, Y COLOCACION DE ACERO DE REFUERZO EN CIMENTACION DIAM. #5 FY=4200 KG/CM2,  ANCLAJE EN CIMENTACION DE 0.60 M., INCLUYE: ANCLAJES, TRASLAPES, SILLETAS, GANCHOS, ESCUADRAS, DESPERDICIOS, PRUEBAS DE LABORATORIO, LIMPIEZA Y RETIRO DE SOBRANTES, VER ESPECIFICACIONES EN PLANOS ESTRUCTURALES.</t>
  </si>
  <si>
    <t>CMN013</t>
  </si>
  <si>
    <t>CMN014</t>
  </si>
  <si>
    <t>CMN015</t>
  </si>
  <si>
    <t>CMN016</t>
  </si>
  <si>
    <t>CMN017</t>
  </si>
  <si>
    <t>CMN018</t>
  </si>
  <si>
    <t>CMN019</t>
  </si>
  <si>
    <t>ETA001</t>
  </si>
  <si>
    <t>ETA002</t>
  </si>
  <si>
    <t>ETA003</t>
  </si>
  <si>
    <t>ETA004</t>
  </si>
  <si>
    <t>ETA005</t>
  </si>
  <si>
    <t>ETA006</t>
  </si>
  <si>
    <t>SUMINISTRO, HABILITADO, ARMADO Y COLOCACION DE ACERO DE REFUERZO DE # 2 (ALAMBRON) FY=2530 KG/CM2, EN ESTRUCTURA, INCLUYE: TRASLAPES, GANCHOS. SILLETAS, ESCUADRAS, Y DESPERDICIOS, EN PLANTA BAJA Y ALTA, ELEVACIONES HASTA UNA ALTURA DE 9.00 MT., LIMPIEZA Y RETIRO DE SOBRANTES.</t>
  </si>
  <si>
    <t>ETA007</t>
  </si>
  <si>
    <t xml:space="preserve">SUMINISTRO, HABILITADO, ARMADO Y COLOCACION DE ACERO DE REFUERZO DIAM.#3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</si>
  <si>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ETA008</t>
  </si>
  <si>
    <t xml:space="preserve">SUMINISTRO, HABILITADO, ARMADO Y COLOCACION DE ACERO DE REFUERZO DIAM.#4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</si>
  <si>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ETA009</t>
  </si>
  <si>
    <t xml:space="preserve">SUMINISTRO, HABILITADO, ARMADO Y COLOCACION DE ACERO DE REFUERZO DIAM.#5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</si>
  <si>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ETA010</t>
  </si>
  <si>
    <t>ETA011</t>
  </si>
  <si>
    <t>ABA001</t>
  </si>
  <si>
    <t>MURO COMUN DE TABIQUE ROJO RECOCIDO DE 14 CM. DE ESPESOR (RECTO O CURVO) CON TABIQUE DE 5X14X28 CMS., A PLOMO, ASENTADO CON MEZCLA DE CEMENTO-MORTERO-ARENA, PROP. 1/2:1:4 1/2, EN PLANTA BAJA, ALTA, Y MUROS A DOBLE ALTURA, INCLUYE: ANDAMIOS Y ELEVACIONES HASTA UNA ALTURA DE 9.00 MTS., LIMPIEZA Y RETIRO DE SOBRANTES FUERA DE LA OBRA.</t>
  </si>
  <si>
    <t>ABA002</t>
  </si>
  <si>
    <t>CASTILLOS DE CONCRETO TIPO K0 DE 14 x 15 CM., F'C=200 KG/CM2, ARMADO CON 4 VARS Ø 3/8", ESTRIBOS DE Ø1/4" ES=6@10, TC=@20 EI=6@10CMS., EN PLANTA BAJA Y ALTA, INCLUYE: ANCLAJES, CRUCE DE VARILLAS, ESTRIBOS EN NODOS, CIMBRADO COMUN, COLADO, VIBRADO, DESCIMBRADO, ANDAMIOS Y ELEVACIONES HASTA UNA ALTURA DE 9.00 MT.</t>
  </si>
  <si>
    <t>ABA003</t>
  </si>
  <si>
    <t>CASTILLOS DE CONCRETO TIPO K1 DE 14x20 CM. F'C=200 KG/CM2, ARMADO CON 4 VARS Ø 3/8", ESTRIBOS DE Ø1/4" ES=6@10, TC=@20 EI=6@10CMS., EN PLANTA BAJA Y ALTA, INCLUYE: ANCLAJES, CRUCE DE VARILLAS, ESTRIBOS EN NODOS, CIMBRADO COMUN, COLADO, VIBRADO, DESCIMBRADO, ANDAMIOS Y ELEVACIONES HASTA UNA ALTURA DE 9.00 MT.</t>
  </si>
  <si>
    <t>ABA004</t>
  </si>
  <si>
    <t>CASTILLOS DE CONCRETO TIPO K2 F'C=200 KG/CM2. DE 14X25 CM. ARMADO CON 4 VARS Ø 1/2",  ESTRIBOS DE Ø1/4", ES=6@10, TC=@20 EI=6@10CMS., EN PLANTA BAJA Y ALTA, INCLUYE: ANCLAJES, CRUCE DE VARILLAS, ESTRIBOS EN NODOS, CIMBRADO COMUN, COLADO, VIBRADO, DESCIMBRADO, ANDAMIOS Y ELEVACIONES HASTA UNA ALTURA DE 9.00 MT.</t>
  </si>
  <si>
    <t>ABA005</t>
  </si>
  <si>
    <t>CADENA (MV) DE CONCRETO F`C=200 KG/CM2, DE 10X14 CM. ARMADO CON 2 VARILLAS DE 3/8", GRAPAS # 2  @ 20 CM., INCLUYE: CIMBRA COMUN, COLADO, DESCIMBRADO, CRUCES DE VARILLAS, ANCLAJE DE VARILLAS A CASTILLOS, VER  DETALLE EN PLANO ESTRUCTURAL.</t>
  </si>
  <si>
    <t>ABA006</t>
  </si>
  <si>
    <t>CADENA DE CONCRETO INTERMEDIA F'C=200 KG/CM2, DE 15X20 CMS. SOBRE PUERTAS, VENTANAS, Y EN MUROS CIEGOS AL CENTRO DE LA ALTURA TOTAL, ARMADA CON 4 VAR. DE 3/8" Y ESTRIBOS DEL No.2 @ 20 CMS. INCLUYE: CRUCE DE VARILLAS, ANCLAJE A CASTILLOS, CIMBRADO COMUN, COLADO, VIBRADO, DESCIMBRADO, ANDAMIOS Y ELEVACIONES HASTA UNA ALTURA DE 9.00 MT.</t>
  </si>
  <si>
    <t>ABA007</t>
  </si>
  <si>
    <t>ABA008</t>
  </si>
  <si>
    <t>CADENA DE CERRAMIENTO CC1R, CONCRETO F'C=200 KG/CM2 15X25 CMS. ARMADA CON 4 VARILLAS DE 1/2 Y ESTRIBOS  DE 1/4"  1-5, 5-10 Y @ 20 CMS, AMBOS SENTIDOS, EN PLANTA BAJA Y ALTA, INCLUYE: CRUCE DE VARILLAS, CIMBRA COMUN, VIBRADO, DESCIMBRADO, ANDAMIOS Y ELEVACIONES HASTA UNA ALTURA DE 9.00 MT.</t>
  </si>
  <si>
    <t>ABA009</t>
  </si>
  <si>
    <t>ABA010</t>
  </si>
  <si>
    <t>ABA011</t>
  </si>
  <si>
    <t>APLANADO EN MUROS DE TABIQUE, ACABADO RUSTICO, PARA RECIBIR AZULEJO, CON MEZCLA DE CEMENTO-CAL-ARENA, PROP. 1:1/4:4 A PLOMO Y REGLA, CON LLANA DE MADERA, EN PLANTA BAJA Y ALTA, INCLUYE: ANDAMIOS Y ELEVACIONES, PICADO DE ELEMENTOS DE CONCRETO PARA MEJOR ADHERENCIA Y ADITIVO PARA UNIR CONCRETO VIEJO CON NUEVO, HERRAMIENTA, MATERIALES, MANO DE OBRA, LIMPIEZA Y RETIRO DE SOBRANTES FUERA DE LA OBRA.</t>
  </si>
  <si>
    <t>ABA012</t>
  </si>
  <si>
    <t>ABA013</t>
  </si>
  <si>
    <t>ABA014</t>
  </si>
  <si>
    <t>ABA015</t>
  </si>
  <si>
    <t>ABA016</t>
  </si>
  <si>
    <t>ABA017</t>
  </si>
  <si>
    <t>ABA018</t>
  </si>
  <si>
    <t>ABA019</t>
  </si>
  <si>
    <t>ABA020</t>
  </si>
  <si>
    <t>ABA021</t>
  </si>
  <si>
    <t>ABA022</t>
  </si>
  <si>
    <t>ABA023</t>
  </si>
  <si>
    <t>SUMINISTRO Y COLOCACION DE IMPERMEABILIZANTE EN FRIO, APLICACION DE SELLADOR TAPA POROS CON IMPERCOAT PRIMARIO SL, 2 CAPAS DE MEMBRANA QUIMIFLEX INTERCALADAS, Y 4 Ó LAS CAPAS NECESARIAS DE IMPERMEABILIZANTE IMPERCOAT S-40 N DE IMPERQUIMIA, ( 2da: CAPA DE MEMBRANA EN SENTIDO CONTRARIO DE LA 1a.),  TERMINADA CON ARENA CERNIDA, LISTO PARA RECIBIR TEJA MEDIA CAÑA, INCLUYE; BARRIDO DEL AREA, TRASLAPES, CHAFLANES, MATERIAL, ELEVACIONES HASTA UNA ALTURA DE 7.00 MT., MANO DE OBRA, HERRAMIENTAS, LIMPIEZA DEL AREA Y RETIRO DE SOBRANTES FUERA DE LA OBRA.</t>
  </si>
  <si>
    <t>ABA024</t>
  </si>
  <si>
    <t>ABA025</t>
  </si>
  <si>
    <t>REGISTRO  HIDRAULICO  DE  80  X  80 X 80 CM. (MEDIDAS INTERIORES) CON TABIQUE BLANCO TIPO PESADO DE 10 X 14 X 28 CM. DE 14 CMS. DE ESPESOR, JUNTEADO CON MEZCLA CEMENTO-ARENA PROP. 1:5, PLANTILLA DE CONCRETO SIMPLE, PISO DE CONCRETO F'C=100 KG/CM2 DE 8 CM. ACABADO PULIDO, APLANADO PULIDO INTERIOR Y ACABADO COMUN EN EXTERIOR, TAPA HECHA CON MARCO Y CONTRAMARCO DE ANGULO, TIPO COMERCIAL, Y COLADA CON CONCRETO SIMPLE, ACABADO RAYADO, VER DETALLE EN PLANO DE ACABADOS, INCLUYE: MATERIAL, MANO DE OBRA, HERRAMIENTA Y LIMPIEZA DEL AREA DE TRABAJO</t>
  </si>
  <si>
    <t>CAP-04</t>
  </si>
  <si>
    <t>HCA001</t>
  </si>
  <si>
    <t>HCA002</t>
  </si>
  <si>
    <t>LOTE</t>
  </si>
  <si>
    <t>IER001</t>
  </si>
  <si>
    <t>IER002</t>
  </si>
  <si>
    <t>IER003</t>
  </si>
  <si>
    <t>IER004</t>
  </si>
  <si>
    <t>IER005</t>
  </si>
  <si>
    <t>IER006</t>
  </si>
  <si>
    <t>IER007</t>
  </si>
  <si>
    <t>IER008</t>
  </si>
  <si>
    <t>IER009</t>
  </si>
  <si>
    <t>IER010</t>
  </si>
  <si>
    <t>SUMINISTRO, COLOCACION DE INTERRUPTOR TERMOMAGNETICO DE 1 POLO TIPO QO DE 1X15, 1X20 Y 1X30 AMP. INCL. MATERIALES, MANO DE OBRA, CONEXIONES Y PRUEBAS.</t>
  </si>
  <si>
    <t>SUMINISTRO Y COLOCACION DE REGISTRO TELEFONICO 30X30X13,  CON BISAGRA (REG30X30X13), INCLUYE: MATERIAL, MANO DE OBRA, EQUIPO, HERRAMIENTA Y TODO LO NECESARIO PARA SU CORRECTA EJECUCION.</t>
  </si>
  <si>
    <t>IHS001</t>
  </si>
  <si>
    <t>SALIDA SANITARIA CON TUBO DE PVC SANITARIO REFORZADO DE 2" Y 4", INCLUYE; CODOS, YEES, EXCAVACIONES, RELLENOS, CONEXIONES, TUBERIA, LOS HERRAJES NECESARIOS, HERRAMIENTA, MANO DE OBRA, PRUEBAS Y TODO LO NECESARIO PARA SU BUEN FUNCIONAMIENTO, CONTEMPLAR SALIDA A REGISTRO EXTERIOR, VER DISTANCIAS EN PLANOS.</t>
  </si>
  <si>
    <t>IHS002</t>
  </si>
  <si>
    <t>IHS003</t>
  </si>
  <si>
    <t>IHS004</t>
  </si>
  <si>
    <t>TUBO DE VENTILACIÓN DE 7 M. DE ALTURA, PARA LINEA SANITARIA CON CONEXIONES (CODOS, TEES, COPLES), Y TUBO DE PVC SANITARIO (ANGER) DE 2" HASTA 35 CM SOBRE NIVEL DE AZOTEA, INCLUYE; CONECCION A CADA MUEBLE, CASTILLO (ARMEX) NO ESTRUCTURAL DE 15X15 CMS. CONCRETO F´C= 200 KG/CM2, Y CIMBRADO COMUN, MATERIALES MENORES, HERRAMIENTA, MANO DE OBRA Y PRUEBAS. TRABAJO TERMINADO, VER RAMAL Y DISTANCIAS EN PLANOS.</t>
  </si>
  <si>
    <t>IHS005</t>
  </si>
  <si>
    <t>SUMINISTRO Y COLOCACION DE COLADERA DE PISO HELVEX MOD. 24, DE UNA BOCA, DE REJILLA REDONDA, SELLO HIDRÁULICO, INCLUYE; CONEXIONES, MATERIALES MENORES, HERRAMIENTA, MANO DE OBRA Y PRUEBAS. TRABAJO TERMINADO.</t>
  </si>
  <si>
    <t>SUB TOTAL</t>
  </si>
  <si>
    <t>16 % I.V.A</t>
  </si>
  <si>
    <t>PLANTILLA DE CONCRETO HECHO EN OBRA F'C=100 KG/CM2 DE 10 CM DE ESPESOR, INCLUYE; CIMBRADO, DESCIMBRADO, VACIADO, NIVELADO, HERRAMIENTA, MATERIAL Y MANO DE OBRA.</t>
  </si>
  <si>
    <t>SUMINISTRO Y COLOCACION DE TEJA MEDIA CAÑA INDUSTRIALIZADA DE BARRO DE 0.15X0.30 MTS., COLOCADA CON CEMENTO-ARENA 1:5, INCLUYE: MATERIAL, MANO DE OBRA, ACARREOS, CORTES, ANDAMIOS Y ELEVACIONES A UNA ALTURA DE 9.00 M., Y LIMPIEZA DEL AREA DE TRABAJO, Y TODO LO NECESARIO PARA SU CORRECTA EJECUCION</t>
  </si>
  <si>
    <t>REGISTRO TIPO BANCA EN EXTERIOR DE 80 X 80 X 80 CM. (MEDIDAS INTERIORES) CON TABIQUE BLANCO TIPO PESADO DE 10 X 14 X 28 CM. DE 14 CMS. DE ESPESOR, JUNTEADO CON MEZCLA CEMENTO-ARENA PROP. 1:5, PLANTILLA DE CONCRETO SIMPLE, APLANADO FINO INTERIOR Y ACABADO COMUN EN EXTERIOR, CAMA DE GRAVA DE 7 CM., TAPA DE CONCRETO SIMPLE F'C= 100 KG/CM2, DE 7 CMS. DE ESPESOR, REFORZADO CON MALLA ELECTROSOLDADA 10-10/6-6, ACABADO RAYADO.</t>
  </si>
  <si>
    <r>
      <t xml:space="preserve">SUMINISTRO Y COLOCACION DE TUBO PVC HIDRAULICO DE 2", CON CAMPANA, LIGAS, CODOS, COPLES, TEES, INCLUYE; RAMALEO DE TOMA EXISTENTE A REGISTRO HIDRAULICO, CONEXIONES, TRAZO, CORTE, LIJADO, PEGAMENTO, DESPERDICIOS, FIJACION, NIVELACION, EXCAVACION, </t>
    </r>
    <r>
      <rPr>
        <b/>
        <sz val="9"/>
        <rFont val="Century Gothic"/>
        <family val="2"/>
      </rPr>
      <t>CAMA DE ARENA</t>
    </r>
    <r>
      <rPr>
        <sz val="9"/>
        <rFont val="Century Gothic"/>
        <family val="2"/>
      </rPr>
      <t>, RELLENO, PRUEBAS, Y TODO LO NECESARIO PARA SU INSTALACION Y BUEN FUNCIONAMIENTO.</t>
    </r>
  </si>
  <si>
    <t>SUMINISTRO Y COLOCACION DE TUBO PVC SANITARIO REFORZADO. DE 100 MM., INCLUYE: COPLES, CODOS 45° Y 90°, YEES, TEES, EXCAVACION, CAMA DE ARENA, RELLENO Y COMPACTACION, CONEXIONES, MATERIALES, HERRAMIENTAS Y MANO DE OBRA</t>
  </si>
  <si>
    <t>SUMINISTRO Y COLOCACION DE DUCTO CON UN TUBO 3" DE DIAMETRO DE PVC CONDUIT TIPO PESADO, INCLUYE: TRAZO, EXCAVACION DE CEPA POR MEDIOS MECANICOS (0.40X 0.60 CM. PROFUNDIDAD), ENCOFRADO CON CONCRETO F'c = 150 KG/CM2, DE 20 X 20 CMS., RELLENO COMPACTADO CON MATERIAL PRODUCTO DE LA EXCAVACIÓN, MANO DE OBRA, Y HERRAMIENTA PARA SU CORRECTA TERMINACIÓN.</t>
  </si>
  <si>
    <t>SUMINISTRO Y COLOCACION DE DUCTO CON 1 TUBO DE PVC CONDUIT TIPO PESADO DE 2" DIAMETRO, INCLUYE: TRAZO, EXCAVACION DE CEPA POR MEDIOS MECANICOS (0.40 X 0.60 CM. PROFUNDIDAD), ENCOFRADO CON CONCRETO F'c = 150 KG/CM2, DE 20 X 20 CMS., RELLENO COMPACTADO CON MATERIAL PRODUCTO DE LA EXCAVACIÓN, MANO DE OBRA, Y HERRAMIENTA PARA SU CORRECTA TERMINACIÓN.</t>
  </si>
  <si>
    <t>SUMINISTRO Y COLOCACION DE LAMPARAS MCA. SMART SOLAR STREET LIGHT SSSL-80W LED ALL IN ONE SERIE A, EN POSTE DE ACERO, INCLUYE: MATERIAL, MANO DE OBRA, HERRAMIENTA, PRUEBAS, Y LIMPIEZA DEL AREA DE TRABAJO.</t>
  </si>
  <si>
    <t>MURO DE 20 CMS. DE ESPESOR, CON TABIQUE DE CONCRETO (TIPO PESADO) DE 12X20X40 CMS. ASENTADO CON MORTERO CEM-ARENA 1:5, ACABADO COMUN, A UNA PROFUNDIDAD DE 4.00 M. MAXIMO,  INCLUYE: MATERIAL, MANO DE OBRA, ACARREOS, ANDAMIOS, LIMPIEZA Y RETIRO DE SOBRANTES FUERA DE LA OBRA.</t>
  </si>
  <si>
    <t>SUMINISTRO Y COLOCACION DE CENTRO DE CARGA CON ZAPATAS PRINCIPALES CON No. DE CAT. QO320L120G MCA. SQUARE D, INCLUYE: RANURAS, COLOCACION, AMACIZADO, METAL DESPLEGADO, RESANES, APLANADO, MANO DE OBRA Y TODO LO NECESARIO PARA SU CORRECTO FUNCIONAMIENTO</t>
  </si>
  <si>
    <t>CONCRETO HECHO EN OBRA F'C=250 KG/CM2 EN CIMENTACIÓN T.M.A. 3/4", REVENIMIENTO DE 12+- 3.5 CMS., INCLUYE; COLOCADO, VIBRADO, CURADO, NIVELACION, PLOMO, ESCUADRA, PRUEBAS DE LABORATORIO DE UNA MUESTRA POR CADA 12 M3, EN VOLUMENES PEQUEÑOS, MINIMO 1 MUESTRA DE 3-6 M3. (MUESTRA DE 4 CILINDROS).</t>
  </si>
  <si>
    <t>CONCRETO PREMEZCLADO F'C=250 KG/CM2 EN CIMENTACIÓN T.M.A. 3/4", REVENIMIENTO DE 12+- 3.5 CMS., INCLUYE; COLOCADO, VIBRADO, CURADO, NIVELACION, PLOMO, ESCUADRA, PRUEBAS DE LABORATORIO DE UNA MUESTRA POR CADA 12 M3, EN VOLUMENES PEQUEÑOS, MINIMO 1 MUESTRA POR 6 M3. (MUESTRA DE 4 CILINDROS).</t>
  </si>
  <si>
    <t>CONCRETO HECHO EN OBRA F'C=100 KG/CM2 EN CIMENTACIÓN T.M.A. 3/4", REVENIMIENTO DE 12+- 3.5 CMS., INCLUYE; COLOCADO, VIBRADO, CURADO, NIVELACION, PLOMO, ESCUADRA, PRUEBAS DE LABORATORIO DE UNA MUESTRA POR CADA 12 M3, EN VOLUMENES PEQUEÑOS, MINIMO 1 MUESTRA DE 3-6 M3. (MUESTRA DE 4 CILINDROS).</t>
  </si>
  <si>
    <t>CONCRETO HECHO EN OBRA F'C=250 KG/CM² EN ESTRUCTURA (COLUMNAS, MUROS, RAMPAS, LOSAS), T.M.A. 3/4", REVENIMIENTO  DE 12 +- 3.5 CMS.,  INCLUYE; COLOCADO, VIBRADO, CURADO, NIVELACION, PLOMO, ESCUADRA, PRUEBAS DE LABORATORIO DE UNA MUESTRA POR CADA 12 M3, EN VOLUMENES PEQUEÑOS, MINIMO 1 MUESTRA DE 3-6 M3. (MUESTRA DE 4 CILINDROS)., ELEVACIONES HASTA UNA ALTURA DE 9.00 MT.</t>
  </si>
  <si>
    <t>JUNTA CONSTRUCTIVA EN MUROS-COLUMNAS Y MURO-LOSA, CON CANAL DE LAMINA GALVANIZADA CAL. 18 (2.5X15X2.5 CM. DE DESARROLLO) Y POLIESTIRENO DE 15 CMS. DE ANCHO Y 2.5 CMS. DE ESPESOR, PREVIA APLICACION DE PRIMER ANTICORROSIVO, FIJAR A COLUMNA, MURO O LOSA CON TAQUETES Y TORNILLOS DE FIJACION DE 1/4" A CADA 50 CMS. EN NIVEL 1 Y 2, INCLUYE: PRIMER, PINTURA ESMALTE ANTICORROSIVA (PREVIO APLANADO, RETIRO DE RESIDUOS Y LIMPIEZA), COLOR INDICADO EN OBRA, LIMPIEZA Y RETIRO DE SOBRANTES FUERA DE LA OBRA.</t>
  </si>
  <si>
    <t>GUARNICION DE CONCRETO DE 40 CM. DE ALTURA, 20 CM. DE BASE Y 15 CM. DE CORONA, DE CONCRETO HIDRAULICO HECHO EN OBRA, F'C=150 KG/CM2. REFORZADO CON ALAMBRON DE 35 CMS. DE DESARROLO, A CADA 20 CMS. DE SEPARACION, Y UNA VARILLA DE 3/8" EN EL AREA DE LA NARIZ, VER PLANO, INCLUYE: CIMBRADO Y DECIMBRADO, MATERIAL, MANO DE OBRA, EQUIPO, HERRAMIENTA, LIMPIEZA Y RETIRO DE SOBRANTES FUERA DE LA OBRA.</t>
  </si>
  <si>
    <t>APLANADO EN MUROS DE BLOCK DE CONCRETO, TERMINADO PULIDO, CON MEZCLA DE CEMENTO-ARENA, PROP. 1:4, A PLOMO Y REGLA, CON LLANA DE MADERA, INCLUYE: ANDAMIOS Y ELEVACIONES, REMATES, BOQUILLAS, PICADO DE ELEMENTOS DE CONCRETO PARA MEJOR ADHERENCIA Y ADHITIVO PARA UNIR CONCRETO VIEJO CON NUEVO, HERRAMIENTA, MATERIALES, MANO DE OBRA, LIMPIEZA Y RETIRO DE SOBRANTES FUERA DE LA OBRA.</t>
  </si>
  <si>
    <t>SUMINISTRO Y COLOCACION DE TUBO DE PVC SANITARIO DE 6"  PARA DRENES (DESAGUE) EN AREA DE ANDADOR INCLUYE: MATERIAL, MANO DE OBRA, EQUIPO Y HERRAMIENTA</t>
  </si>
  <si>
    <t>SUMINISTRO Y TENDIDO DE TUBO CONDUIT PVC USO PESADO DE 38 MM. DE DIAMETRO, INCLUYE: TRAZO, RANURAS, RESANES, CONEXIONES E INTERCONECCION A REGISTROS O CENTROS DE CARGA, COLOCACION DE GUIA CON ALAMBRE GALVANIZADO CAL. 18, Y TODO LO NECESARIO PARA SU CORRECTA EJECUCION, VER DISTANCIAS EN PLANOS.</t>
  </si>
  <si>
    <t>SUMINISTRO Y TENDIDO DE TUBO CONDUIT PVC USO PESADO DE 32 MM. DE DIAMETRO, INCLUYE: TRAZO, RANURAS, RESANES, CONEXIONES E INTERCONECCION A REGISTROS O CENTROS DE CARGA, COLOCACION DE GUIA CON ALAMBRE GALVANIZADO CAL. 18, Y TODO LO NECESARIO PARA SU CORRECTA EJECUCION, VER DISTANCIAS EN PLANOS.</t>
  </si>
  <si>
    <t>CIMBRA PARA CIMENTACIÓN CON MADERA DE PINO DE 3A. ACABADO COMÚN, INCLUYE: CIMBRADO, DESCIMBRADO, PLOMO, ESCUADRA, LIMPIEZA Y RETIRO DE SOBRANTES FUERA DE LA OBRA.</t>
  </si>
  <si>
    <t>FIRME DE CONCRETO F'C= 150 KG/CM2, DE 8 CMS. DE ESPESOR, REFORZADO CON MALLA ELECTROSOLDADA 6/6-10-10, INCLUYE: CANALON DE BAÑOS, COMPACTACIÓN, TRAZO, NIVELACIÓN, CIMBRADO, DESCIMBRADO, Y MAESTRADO, LIMPIEZA Y RETIRO DE SOBRANTES FUERA DE LA INSTITUCION.</t>
  </si>
  <si>
    <t>APAGADOR SENCILLO CON CAJA DE REGISTRO GALVANIZADA Y TUBO CONDUIT PVC TIPO PESADO DE 13 MM. (8.00 ML), INCLUYE; CURVAS, CONECTORES, RANURAS, RESANES, PERFILADO DE CAJAS Y CHALUPAS A PLOMO Y ESCUADRA, ACABADO FINO, LIMPIEZA DE DUCTERIA Y CAJAS O CHALUPAS, PRUEBAS, COLOCACION DE GUIA CON ALAMBRE GALVANIZADO CAL. 18, Y TODO LO NECESARIO PARA SU BUEN FUNCIONAMIENTO, (VER PLANO ELECTRICO).</t>
  </si>
  <si>
    <t>SALIDA O REGISTRO PARA RED DE CONDUCCION DE DATOS A 40 CM SOBRE NPT, Y CAMARAS DE VIGILANCIA A 2.40 MT. DEL NPT., EN PLANTA BAJA Y ALTA, CON CAJA DE REGISTRO GALVANIZADA Y SOBRETAPA DE 13, 19 Y 25 MM. TUBO CONDUIT  PVC TIPO PESADO DE 13 MM. (4.20 ML), 19 MM. (0.50 ML), 25 MM. (1.80 ML), 32 MM. (2.50 ML), INCLUYE; RANURAS, RESANES, PERFILADO DE CAJAS Y CHALUPAS A PLOMO Y ESCUADRA, ACABADO FINO, LIMPIEZA DE DUCTERIA, CAJAS Y/O CHALUPAS, ASI COMO CURVAS, CONECTORES, PRUEBAS, COLOCACION DE GUIA CON ALAMBRE GALVANIZADO CAL. 18, Y TODO LO NECESARIO PARA SU CORRECTA EJECUCION, VER DISTANCIAS EN PLANOS.</t>
  </si>
  <si>
    <t>A).-INSTALACION ELECTRICA, RED, Y CAMARAS</t>
  </si>
  <si>
    <t>B) INSTALACION HIDRAULICA-SANITARIA</t>
  </si>
  <si>
    <t>TOTAL B) INSTALACION HIDRAULICA-SANITARIA</t>
  </si>
  <si>
    <t>CAP. 06</t>
  </si>
  <si>
    <t>CAPITULO 06.- OBRA EXTERIOR</t>
  </si>
  <si>
    <t>OBE001</t>
  </si>
  <si>
    <t>OBE002</t>
  </si>
  <si>
    <t>OBE003</t>
  </si>
  <si>
    <t>OBE004</t>
  </si>
  <si>
    <t>OBE005</t>
  </si>
  <si>
    <t>OBE006</t>
  </si>
  <si>
    <t>OBE007</t>
  </si>
  <si>
    <t>OBE008</t>
  </si>
  <si>
    <t>OBE009</t>
  </si>
  <si>
    <t>OBE010</t>
  </si>
  <si>
    <t>OBE011</t>
  </si>
  <si>
    <r>
      <t xml:space="preserve">CADENA DE DESPLANTE DE 14X25 CMS. (CD1) PARA CONECTAR CON CEJA PERIMETRAL, CON CONCRETO F'C=200 KG/CM2, ARMADO </t>
    </r>
    <r>
      <rPr>
        <b/>
        <sz val="9"/>
        <rFont val="Century Gothic"/>
        <family val="2"/>
      </rPr>
      <t xml:space="preserve">CON 6 VAR. DE 3/8", </t>
    </r>
    <r>
      <rPr>
        <sz val="9"/>
        <rFont val="Century Gothic"/>
        <family val="2"/>
      </rPr>
      <t>EST. DE 1/4" @ 20 CMS., BASTONES DE ACERO No. 2 DE 45 CM. DE LARGO, A CADA 20 CM. INCLUYE: CRUCE DE VARILLAS, CIMBRA COMUN, COLADO, VIBRADO, DESCIMBRADO, COLADO MONOLITICO PREFERENTEMENTE.</t>
    </r>
  </si>
  <si>
    <t>APLANADO EN MUROS DE TABIQUE Y DE CONCRETO, TERMINADO FINO, CON MEZCLA DE CEMENTO-CAL-ARENA, PROP. 1:1/4:4 A PLOMO Y REGLA, CON LLANA DE MADERA, EN PLANTA BAJA Y ALTA, INCLUYE: ANDAMIOS Y ELEVACIONES A UNA ALTURA DE 9.00 MT., REMATES, BOQUILLAS, RECORTE Y AFINE DE APLANADO EN ZOCLO, PICADO DE ELEMENTOS DE CONCRETO PARA MEJOR ADHERENCIA Y ADHITIVO PARA UNIR CONCRETO VIEJO CON NUEVO, HERRAMIENTA, MATERIALES, MANO DE OBRA, LIMPIEZA Y RETIRO DE SOBRANTES FUERA DE LA OBRA, TERMINADO LISO O RAYADO FINO CON ESPONJA.</t>
  </si>
  <si>
    <r>
      <t xml:space="preserve">ESCALONES DE CONCRETO F'C=250 KG/CM2., DE 37 CMS. DE HUELLA, 17 CMS. DE PERALTE Y 1,93 MT. DE LARGO, </t>
    </r>
    <r>
      <rPr>
        <b/>
        <sz val="9"/>
        <rFont val="Century Gothic"/>
        <family val="2"/>
      </rPr>
      <t>ACABADO REPILLADO Y CON VOLTEADOR AL CONTORNO</t>
    </r>
    <r>
      <rPr>
        <sz val="9"/>
        <rFont val="Century Gothic"/>
        <family val="2"/>
      </rPr>
      <t>, FORJADO DE NARIZ CON CIMBRA APARENTE DE 7X5 CMS., ARMADO CON VARILLA DEL No. 3 @ 20 CMS. AMBOS SENTIDOS, INCLUYE: FORJADO DE NARIZ DE LOSA DE ENTREPISO Y DESCANSO, VER DETALLE EN PLANOS.</t>
    </r>
  </si>
  <si>
    <r>
      <rPr>
        <b/>
        <sz val="9"/>
        <rFont val="Century Gothic"/>
        <family val="2"/>
      </rPr>
      <t>ESTRADO EN PLANTA BAJA DE  6.70 X 1.30 MTS.</t>
    </r>
    <r>
      <rPr>
        <sz val="9"/>
        <rFont val="Century Gothic"/>
        <family val="2"/>
      </rPr>
      <t xml:space="preserve"> DE ANCHO Y 0.20 MTS DE ALTURA, INCLUYE: EXCAVACION, PLANTILLA, RELLENO Y COMPACTACION, MURETE DE TABIQUE DE CONCRETO (10X14X28) ASENTADO CON MORTERO CEM-ARENA PROP.: 1:4 (2 HILADAS), RODAPIE DE CONCRETO F'C=150 KG/CM2, DE 15X25 CMS.</t>
    </r>
    <r>
      <rPr>
        <b/>
        <sz val="9"/>
        <rFont val="Century Gothic"/>
        <family val="2"/>
      </rPr>
      <t xml:space="preserve"> ARMADO CON 4 VAR. #3, </t>
    </r>
    <r>
      <rPr>
        <sz val="9"/>
        <rFont val="Century Gothic"/>
        <family val="2"/>
      </rPr>
      <t>Y ESTRIBOS DEL #. 2, @ 15 CMS. (DESARROLLO DE 1.40 MT.), VER DETALLE, INCLUYE: COLADO, VIBRADO, CURADO, CIMBRADO COMUN Y DESCIMBRADO, FORJADO Y CIMBRADO DE NARIZ DE 7X10 CMS. ACABADO APARENTE, FIRME DE CONCRETO F'C=150 KG/CM2, REFORZADO CON MALLA ELECTROSOLDADA 6-6/10-10, ACABADO RUSTICO PARA RECIBIR LOSETA.</t>
    </r>
  </si>
  <si>
    <r>
      <rPr>
        <b/>
        <sz val="9"/>
        <rFont val="Century Gothic"/>
        <family val="2"/>
      </rPr>
      <t>ESTRADO EN PLANTA ALTA DE 6.70 X 1.30 MTS.</t>
    </r>
    <r>
      <rPr>
        <sz val="9"/>
        <rFont val="Century Gothic"/>
        <family val="2"/>
      </rPr>
      <t xml:space="preserve"> DE ANCHO Y 0.20 MTS DE ALTURA, INCLUYE: RODAPIE DE CONCRETO F'C=150 KG/CM2, DE 15X25 CMS. </t>
    </r>
    <r>
      <rPr>
        <b/>
        <sz val="9"/>
        <rFont val="Century Gothic"/>
        <family val="2"/>
      </rPr>
      <t xml:space="preserve">ARMADO CON 4 VAR. </t>
    </r>
    <r>
      <rPr>
        <sz val="9"/>
        <rFont val="Century Gothic"/>
        <family val="2"/>
      </rPr>
      <t>#3, Y ESTRIBOS DEL #. 2, @ 15 CMS. (DESARROLLO DE 1.40 MT.), VER DETALLE, INCLUYE: RELLENO Y COMPACTACION, COLADO, VIBRADO, CURADO, CIMBRADO Y DESCIMBRADO, FORJADO Y CIMBRADO DE NARIZ DE 7X10 CMS. ACABADO APARENTE, FIRME DE CONCRETO F'C=150 KG/CM2, REFORZADO CON MALLA ELECTROSOLDADA 6-6/10-10, ACABADO RUSTICO PARA RECIBIR LOSETA.</t>
    </r>
  </si>
  <si>
    <r>
      <t xml:space="preserve">PISOS Y BANQUETAS DE CONCRETO F'C= 150 KG/CM2 REFORZADO CON MALLA ELECTROSOLDADA 6x6-10x10 DE 10 CM. DE ESPESOR, INCLUYE: NIVELACION Y COMPACTACION, ACABADO </t>
    </r>
    <r>
      <rPr>
        <b/>
        <sz val="9"/>
        <rFont val="Century Gothic"/>
        <family val="2"/>
      </rPr>
      <t xml:space="preserve">RAYADO CON ESCOBA, </t>
    </r>
    <r>
      <rPr>
        <sz val="9"/>
        <rFont val="Century Gothic"/>
        <family val="2"/>
      </rPr>
      <t>EN LOSAS DE 3.00 X 2.00 MTS. MAXIMO, JUNTA FRIAS ACABADAS CON VOLTEADOR, SE DEBERÁ AGREGAR 100 GRS DE FIBRA SINTETICA FESTER POR CADA SACO DE CEMENTO, LIMPIEZA Y RETIRO DE SOBRANTES.</t>
    </r>
  </si>
  <si>
    <r>
      <t>SOBRE FIRME DE CONCRETO F'C= 150 KG/CM2 REFORZADO CON MALLA ELECTROSOLDADA 6x6-10x10 DE 6 CM. DE ESPESOR,  APLICACIÓN DE ADHESIVO PARA CONCRETO (FESTER) EN PLANTA ALTA, INCLUYE: FRONTERAS, ACABADO</t>
    </r>
    <r>
      <rPr>
        <b/>
        <sz val="9"/>
        <rFont val="Century Gothic"/>
        <family val="2"/>
      </rPr>
      <t xml:space="preserve"> RAYADO CON ESCOBA,</t>
    </r>
    <r>
      <rPr>
        <sz val="9"/>
        <rFont val="Century Gothic"/>
        <family val="2"/>
      </rPr>
      <t xml:space="preserve"> JUNTA FRIAS ACABADAS CON VOLTEADOR, SE DEBERÁ AGREGAR 100 GRS DE FIBRA SINTETICA FESTER POR CADA SACO DE CEMENTO, LIMPIEZA Y RETIRO DE SOBRANTES.</t>
    </r>
  </si>
  <si>
    <r>
      <rPr>
        <b/>
        <sz val="9"/>
        <rFont val="Century Gothic"/>
        <family val="2"/>
      </rPr>
      <t>CEJA DE CONCRETO F'C= 150 KG/CM2., DE 30-45 C</t>
    </r>
    <r>
      <rPr>
        <sz val="9"/>
        <rFont val="Century Gothic"/>
        <family val="2"/>
      </rPr>
      <t>M. DE ANCHO, Y 10 CM. DE ESPESOR, ARMADA CON 3 VAR. #3, INCLUYE: CIMBRADO, DESCIMBRADO, COLADO, ACABADO RAYADO CON ESCOBA, LIMPIEZA Y RETIRO DE SOBRANTES FUERA DE LA OBRA.</t>
    </r>
  </si>
  <si>
    <r>
      <t xml:space="preserve">REGISTRO ELÉCTRICO PARA INTERIOR DE 60 X 60 X 80 CMS. DE ALTURA, MEDIDAS INTERIORES, HECHO CON TABIQUE DE CEMENTO, TIPO PESADO DE 10X14X28 CMS. PLANTILLA DE CONCRETO SIMPLE, APLANADO INTERIOR CON MORTERO CEMENTO-ARENA PROP. 1:5, CAMA DE GRAVA DE 7 CM., </t>
    </r>
    <r>
      <rPr>
        <b/>
        <sz val="9"/>
        <rFont val="Century Gothic"/>
        <family val="2"/>
      </rPr>
      <t>TAPA HECHA CON MARCO DE ANGULO DE 1"X1"X3/16 Y CONTRAMARCO DE ANGULO DE 3/4"X3/4"X3/16,</t>
    </r>
    <r>
      <rPr>
        <sz val="9"/>
        <rFont val="Century Gothic"/>
        <family val="2"/>
      </rPr>
      <t xml:space="preserve"> Y COLADA CON CONCRETO SIMPLE, LISTA PARA RECIBIR LOSETA DE CERÁMICA ANTIDERRAPANTE, VER DETALLE EN PLANO DE ACABADOS, INCLUYE: MATERIAL, MANO DE OBRA, HERRAMIENTA Y LIMPIEZA DEL ÁREA DE TRABAJO.</t>
    </r>
  </si>
  <si>
    <r>
      <t xml:space="preserve">REGISTRO INTERIOR PARA EL SISTEMA DE RED DE DATOS DE 80 X 80 X 80 CMS. DE ALTURA, MEDIDAS INTERIORES , HECHO CON TABIQUE DE CEMENTO, TIPO PESADO DE 10X14X28 CMS. PLANTILLA DE CONCRETO SIMPLE, APLANADO INTERIOR CON MORTERO CEMENTO-ARENA PROP. 1:5, FIRME DE CONCRETO F'C=100 KG/CM2 DE 8 CM., </t>
    </r>
    <r>
      <rPr>
        <b/>
        <sz val="9"/>
        <rFont val="Century Gothic"/>
        <family val="2"/>
      </rPr>
      <t xml:space="preserve">TAPA HECHA CON MARCO DE ANGULO DE 1"X1"X3/16 Y CONTRAMARCO DE ANGULO DE 3/4"X3/4"X3/16, </t>
    </r>
    <r>
      <rPr>
        <sz val="9"/>
        <rFont val="Century Gothic"/>
        <family val="2"/>
      </rPr>
      <t>Y COLADA CON CONCRETO SIMPLE, LISTA PARA RECIBIR LOSETA DE CERAMICA ANTIDERRAPANTE, VER DETALLE EN PLANO DE ACABADOS, INCLUYE: MATERIAL, MANO DE OBRA, HERRAMIENTA Y LIMPIEZA DEL AREA DE TRABAJO</t>
    </r>
  </si>
  <si>
    <r>
      <t>REGISTRO  SANITARIO  60  X 40 X 80 CM. (MEDIDAS INTERIORES) CON TABIQUE BLANCO TIPO PESADO DE 10 X 14 X 28 CM. DE 14 CMS. DE ESPESOR, JUNTEADO CON MEZCLA CEMENTO-ARENA PROP. 1:5, PLANTILLA DE CONCRETO SIMPLE, PISO CON MEDIA CAÑA DE CONCRETO F'C=100 KG/CM2 DE 8 CM. ACABADO PULIDO, APLANADO PULIDO INTERIOR Y ACABADO COMUN EN EXTERIOR,</t>
    </r>
    <r>
      <rPr>
        <b/>
        <sz val="9"/>
        <rFont val="Century Gothic"/>
        <family val="2"/>
      </rPr>
      <t xml:space="preserve"> TAPA HECHA CON MARCO DE ANGULO DE 1"X1"X3/16 Y CONTRAMARCO DE ANGULO DE 3/4"X3/4"X3/16,  </t>
    </r>
    <r>
      <rPr>
        <sz val="9"/>
        <rFont val="Century Gothic"/>
        <family val="2"/>
      </rPr>
      <t>Y COLADA CON CONCRETO SIMPLE, ACABADO RAYADO, VER DETALLE EN PLANO DE ACABADOS, INCLUYE: MATERIAL, MANO DE OBRA, HERRAMIENTA Y LIMPIEZA DEL AREA DE TRABAJO</t>
    </r>
  </si>
  <si>
    <r>
      <t xml:space="preserve">SUMINISTRO Y COLOCACION DE BARANDAL METALICO PARA PASILLO DE </t>
    </r>
    <r>
      <rPr>
        <b/>
        <sz val="9"/>
        <rFont val="Century Gothic"/>
        <family val="2"/>
      </rPr>
      <t>50.00 MT. (1.45+47.10+1.45 MT</t>
    </r>
    <r>
      <rPr>
        <sz val="9"/>
        <rFont val="Century Gothic"/>
        <family val="2"/>
      </rPr>
      <t xml:space="preserve">.) DE LARGO, </t>
    </r>
    <r>
      <rPr>
        <b/>
        <sz val="9"/>
        <rFont val="Century Gothic"/>
        <family val="2"/>
      </rPr>
      <t>Y 1.00 MT. DE ALTURA,</t>
    </r>
    <r>
      <rPr>
        <sz val="9"/>
        <rFont val="Century Gothic"/>
        <family val="2"/>
      </rPr>
      <t xml:space="preserve"> CON TUBO DE ACERO DE 4" CED. 30., </t>
    </r>
    <r>
      <rPr>
        <b/>
        <sz val="9"/>
        <rFont val="Century Gothic"/>
        <family val="2"/>
      </rPr>
      <t xml:space="preserve">17 </t>
    </r>
    <r>
      <rPr>
        <sz val="9"/>
        <rFont val="Century Gothic"/>
        <family val="2"/>
      </rPr>
      <t xml:space="preserve">POSTES DE 4" CED. 30., </t>
    </r>
    <r>
      <rPr>
        <b/>
        <sz val="9"/>
        <rFont val="Century Gothic"/>
        <family val="2"/>
      </rPr>
      <t>30</t>
    </r>
    <r>
      <rPr>
        <sz val="9"/>
        <rFont val="Century Gothic"/>
        <family val="2"/>
      </rPr>
      <t xml:space="preserve"> MARCOS PARA ACRILICO CON TUBO DE 1 1/2" CED. 30, Y ANGULO DE 1"x1"x3/16"., REDONDO DE 1/2"., </t>
    </r>
    <r>
      <rPr>
        <b/>
        <sz val="9"/>
        <rFont val="Century Gothic"/>
        <family val="2"/>
      </rPr>
      <t>17</t>
    </r>
    <r>
      <rPr>
        <sz val="9"/>
        <rFont val="Century Gothic"/>
        <family val="2"/>
      </rPr>
      <t xml:space="preserve"> P</t>
    </r>
    <r>
      <rPr>
        <b/>
        <sz val="9"/>
        <rFont val="Century Gothic"/>
        <family val="2"/>
      </rPr>
      <t>LACAS DE ACERO PARA RECIBIR POSTES DE 0.20 X 0.20 MTS. DE 1/2" DE</t>
    </r>
    <r>
      <rPr>
        <sz val="9"/>
        <rFont val="Century Gothic"/>
        <family val="2"/>
      </rPr>
      <t xml:space="preserve"> ESPESOR (LAS PLACAS Y POSTES DEBERAN COLOCARSE PREVIO COLADO DE SOBREFIRME), INCLUYE: PRIMER GRIS Y PINTURA ANTICORROSIVA COLOR ROJO OXIDO CLAVE VEX07-3, VER DETALLES EN PLANOS.</t>
    </r>
  </si>
  <si>
    <r>
      <t xml:space="preserve">SUMINISTRO Y COLOCACION DE BARANDAL METALICO PARA ESCALERA Y DESCANSOS DE 11.82 MT. (1.92+3.10+3.10+3.70 MTS.) DE LARGO, </t>
    </r>
    <r>
      <rPr>
        <b/>
        <sz val="9"/>
        <rFont val="Century Gothic"/>
        <family val="2"/>
      </rPr>
      <t>Y 95 CMS. DE ALTURA</t>
    </r>
    <r>
      <rPr>
        <sz val="9"/>
        <rFont val="Century Gothic"/>
        <family val="2"/>
      </rPr>
      <t xml:space="preserve">, CON TUBO DE ACERO DE 2 1/2" CED. 30., 5 POSTES DE 2 1/2" CED. 30., 7 MARCOS PARA ACRILICO CON TUBO DE 1 1/2" CED. 30, Y ANGULO DE 1"x1"x3/16"., REDONDO DE 1/2"., </t>
    </r>
    <r>
      <rPr>
        <b/>
        <sz val="9"/>
        <rFont val="Century Gothic"/>
        <family val="2"/>
      </rPr>
      <t>5 PLACAS DE ACERO PARA RECIBIR POSTES DE 0.20 X 0.20 MTS. DE 1/2" DE ESPESOR</t>
    </r>
    <r>
      <rPr>
        <sz val="9"/>
        <rFont val="Century Gothic"/>
        <family val="2"/>
      </rPr>
      <t>; INCLUYE: PRIMER GRIS Y PINTURA ANTICORROSIVA COLOR ROJO OXIDO CLAVE VEX07-3, VER DETALLES EN PLANOS.</t>
    </r>
  </si>
  <si>
    <t>SALIDA DE ALUMBRADO EN MURO-LOSA MACIZA, EN PLANTA BAJA Y ALTA, CON CAJA DE REGISTRO GALVANIZADA Y TUBO CONDUIT PVC TIPO PESADO DE 13 MM (3.50 M), 19 MM (1.00 M), Y 25 MM (0.50 M), INCLUYE; RANURAS, RESANES, CURVAS, CONECTORES, PRUEBAS, LIMPIEZA DE LA DUCTERIA, COLOCACION DE GUIA CON ALAMBRE GALVANIZADO CAL. 18, Y TODO LO NECESARIO PARA SU CORRECTA EJECUCION. (VER PLANO ELECTRICO).</t>
  </si>
  <si>
    <t>SALIDA DE CONTACTO EN PLANTA BAJA Y ALTA, CON CAJA DE REGISTRO GALVANIZADA Y TUBO CONDUIT PVC TIPO PESADO DE 13 MM. (0.50 M), 19 MM. (4.50 M), 25 MM. (1.50 M), Y 32 MM (1.00 M)., INCLUYE; CURVAS, CONECTORES, EXCAVACION, RELLENO, RANURAS, RESANES, PERFILADO DE CAJAS Y CHALUPAS A PLOMO Y ESCUADRA, ACABADO FINO, LIMPIEZA DE DUCTERIA, CAJAS Y/O CHALUPAS, PRUEBAS, COLOCACION DE GUIA CON ALAMBRE GALVANIZADO CAL. 18, Y TODO LO NECESARIO PARA SU BUEN FUNCIONAMIENTO, VER DISTACIAS Y ESPECIFICACIONES EN PLANO ELECTRICO.</t>
  </si>
  <si>
    <r>
      <t xml:space="preserve">SALIDA DE VOZ  Y DATOS (CAÑON), POR MURO Y LOSA, CON TUBO </t>
    </r>
    <r>
      <rPr>
        <b/>
        <sz val="9"/>
        <rFont val="Century Gothic"/>
        <family val="2"/>
      </rPr>
      <t>CONDUIT PVC TIPO PESADO (8.00 ML), Y CAJA DE REGISTRO GALVANIZADO DE 32 MM</t>
    </r>
    <r>
      <rPr>
        <sz val="9"/>
        <rFont val="Century Gothic"/>
        <family val="2"/>
      </rPr>
      <t>., DEBERA USAR PLOMO, ESCUADRA, INCLUYE; RANURAS, RESANES, LIMPIEZA DE DUCTERIA, CAJAS Y/O CHALUPAS, CURVAS, CONECTORES, PRUEBAS, COLOCACION DE GUIA CON ALAMBRE GALVANIZADO CAL. 18, Y TODO LO NECESARIO PARA SU CORRECTA EJECUCION, VER DISTANCIAS EN PLANOS.</t>
    </r>
  </si>
  <si>
    <r>
      <t xml:space="preserve">ANDADOR DE CONCRETO F'C= 150 KG/CM2 REFORZADO CON MALLA ELECTROSOLDADA 6x6-10x10 DE 10 CM. DE ESPESOR, INCLUYE: NIVELACION Y COMPACTACION, ACABADO </t>
    </r>
    <r>
      <rPr>
        <b/>
        <sz val="9"/>
        <rFont val="Century Gothic"/>
        <family val="2"/>
      </rPr>
      <t xml:space="preserve">RAYADO CON ESCOBA, </t>
    </r>
    <r>
      <rPr>
        <sz val="9"/>
        <rFont val="Century Gothic"/>
        <family val="2"/>
      </rPr>
      <t>EN LOSAS DE 3.00 X 2.00 MTS. MAXIMO, JUNTA FRIAS ACABADAS CON VOLTEADOR, SE DEBERÁ AGREGAR 100 GRS DE FIBRA SINTETICA FESTER POR CADA SACO DE CEMENTO, LIMPIEZA Y RETIRO DE SOBRANTES.</t>
    </r>
  </si>
  <si>
    <r>
      <t>PISO DE CONCRETO F'C= 200 KG/CM2., REFORZADO CON MALLA ELECTROSOLDADA TIPO 6-6/10-10, DE 12 CM. DE ESPESOR, INCLUYE: NIVELACION Y COMPACTACION, ACABADO PULIDO</t>
    </r>
    <r>
      <rPr>
        <b/>
        <sz val="9"/>
        <rFont val="Century Gothic"/>
        <family val="2"/>
      </rPr>
      <t xml:space="preserve">, </t>
    </r>
    <r>
      <rPr>
        <sz val="9"/>
        <rFont val="Century Gothic"/>
        <family val="2"/>
      </rPr>
      <t>SE DEBERÁ AGREGAR 100 GRS DE FIBRA SINTETICA POR CADA SACO DE CEMENTO, LIMPIEZA Y RETIRO DE SOBRANTES.</t>
    </r>
  </si>
  <si>
    <t>SUMINISTRO Y RELLENO DE MATERIAL INERTE CON BAILARINA Y AGUA, EN CAPAS DE 20 CM. DE ESPESOR, AL 95% DE SU P.V.S. INCLUYE: TRASPALEO, ACARREOS DENTRO DE LA OBRA POR MEDIOS MANUALES O MECANICOS, HERRAMIENTA, MANO DE OBRA, PRUEBAS DE LABORATORIO (3 EXTRACCIONES POR CAPA), ESTE TRABAJO DEBERA REALIZARSE EN SU TOTALIDAD ENSEGUIDA DEL DESCIMBRADO DE LAS CADENAS DE DESPLANTE, PREVIO AL COLADO DE COLUMNAS Y MUROS.</t>
  </si>
  <si>
    <r>
      <t xml:space="preserve">CIMBRA EN COLUMNAS Y MUROS (MC) ACABADO APARENTE, </t>
    </r>
    <r>
      <rPr>
        <b/>
        <sz val="9"/>
        <rFont val="Century Gothic"/>
        <family val="2"/>
      </rPr>
      <t xml:space="preserve">CON CIMBRA FILM 18X1.22X2.44, ACABADO LISO, </t>
    </r>
    <r>
      <rPr>
        <sz val="9"/>
        <rFont val="Century Gothic"/>
        <family val="2"/>
      </rPr>
      <t xml:space="preserve">INCLUYE: HABILITADO, CIMBRADO, DESCIMBRADO, CHAFLANES U OCHAVOS, RETIRO DE SOBRANTES, REBABEO, RESANES, ELEVACIONES HASTA UNA ALTURA DE 9.00 MT., DEBERA USAR ESCUADRA Y PLOMO, TRABAJO TERMINADO, ACABADO LISTO PARA RECIBIR SELLADOR Y PINTURA. </t>
    </r>
  </si>
  <si>
    <t>CIMBRA COMÚN EN COLUMNAS Y MUROS, CON MADERA DE PINO O TRIPLAY DE PINO DE 16 A 18 MM. EN PLANTA BAJA Y ALTA, INCLUYE: HABILITADO, CIMBRADO, PLOMEADO, DESCIMBRADO, RETIRO DE RESIDUOS, RECORTE DE ALAMBRON O VARILLA, ELEVACIONES HASTA UNA ALTURA DE 9.00 MT., DEBERA USAR ESCUADRA Y PLOMO, LIMPIEZA Y RETIRO DE SOBRANTES FUERA DE LA OBRA.</t>
  </si>
  <si>
    <r>
      <t xml:space="preserve">CIMBRA EN TRABES (RECTAS Y CURVAS), ENTREPISO Y AZOTEA, ACABADO APARENTE, </t>
    </r>
    <r>
      <rPr>
        <b/>
        <sz val="9"/>
        <rFont val="Century Gothic"/>
        <family val="2"/>
      </rPr>
      <t xml:space="preserve">CON CIMBRA FILM 18X1.22X2.44, ACABADO LISO, </t>
    </r>
    <r>
      <rPr>
        <sz val="9"/>
        <rFont val="Century Gothic"/>
        <family val="2"/>
      </rPr>
      <t xml:space="preserve">INCLUYE: CHAFLANES U OCHAVOS, GOTEROS, FRENTES, CIMBRADO, DESCIMBRADO, ANDAMIOS, Y ELEVACIONES HASTA 9.00 MTS., RETIRO DE SOBRANTES, REBABEO, RESANES., DEBERA USAR ESCUADRA, NIVELES, Y PLOMO, TRABAJO TERMINADO, ACABADO LISTO PARA RECIBIR SELLADOR Y PINTURA.  </t>
    </r>
  </si>
  <si>
    <r>
      <t xml:space="preserve">CIMBRA PARA LOSAS DE ENTREPISO, AZOTEA Y RAMPAS, ACABADO APARENTE, </t>
    </r>
    <r>
      <rPr>
        <b/>
        <sz val="9"/>
        <rFont val="Century Gothic"/>
        <family val="2"/>
      </rPr>
      <t>CON CIMBRA FILM 18X1.22X2.44, ACABADO LISO,</t>
    </r>
    <r>
      <rPr>
        <sz val="9"/>
        <rFont val="Century Gothic"/>
        <family val="2"/>
      </rPr>
      <t xml:space="preserve"> INCLUYE: CHAFLANES U OCHAVOS, GOTEROS Y FRENTES, CIMBRADO, DESCIMBRADO, ANDAMIOS, Y ELEVACIONES HASTA 9.00 MTS., REBABEO, RESANES, DEBERA USAR ESCUADRA, NIVELES, Y PLOMO, TRABAJO TERMINADO, ACABADO LISTO PARA RECIBIR SELLADOR Y PINTURA. </t>
    </r>
  </si>
  <si>
    <r>
      <t xml:space="preserve">CIMBRA PARA LOSAS EN VOLADO Y DE DOBLE ALTURA, ACABADO APARENTE, </t>
    </r>
    <r>
      <rPr>
        <b/>
        <sz val="9"/>
        <rFont val="Century Gothic"/>
        <family val="2"/>
      </rPr>
      <t>CON CIMBRA FILM 18X1.22X2.44, ACABADO LISO</t>
    </r>
    <r>
      <rPr>
        <sz val="9"/>
        <rFont val="Century Gothic"/>
        <family val="2"/>
      </rPr>
      <t>., INCLUYE: CHAFLANES U OCHAVOS, GOTERO Y FRENTES, CIMBRADO Y DESCIMBRADO, ELEVACIONES HASTA 9.00 MTS., RETIRO DE RESIDUOS, Y RESANES., DEBERA USAR ESCUADRA, NIVELES, Y PLOMO, TRABAJO TERMINADO, ACABADO LISTO PARA RECIBIR SELLADOR Y PINTURA.</t>
    </r>
  </si>
  <si>
    <t>CONCRETO PREMEZCLADO F'C=250 KG/CM² EN ESTRUCTURA (LOSAS DE ENTREPISO, LOSA DE AZOTEA, TRABES), T.M.A. 3/4", REVENIMIENTO DE 12 +- 3.5 CMS., COLADO MONOLITICAMENTE DE LOSAS, TRABES Y CADENAS DE CERRAMIENTO, INCLUYE: NIVELADO, MAESTREADO, EN EL CASO DE LA LOSA DE AZOTEA ACABADO FINO PARA RECIBIR IMPERMEABILIZANTE, REVENIMIENTO, BOMBEO, VIBRADO, CURADO DE 7 DIAS COMO MINIMO, PRUEBAS DE LABORATORIO DE UNA MUESTRA POR CADA 12 M3, EN VOLUMENES PEQUEÑOS, MINIMO 1 MUESTRA POR 6 M3. (MUESTRA DE 4 CILINDROS)., ELEVACIONES HASTA UNA ALTURA DE 9.00 MT., LIMPIEZA Y RETIRO DE SOBRANTES FUERA DE LA OBRA.</t>
  </si>
  <si>
    <t>TOTAL OBRA EXTERIOR</t>
  </si>
  <si>
    <t>CAPITULO 06. OBRA EXTERIOR</t>
  </si>
  <si>
    <t>CAPITULO 04. HERRERÍA</t>
  </si>
  <si>
    <t xml:space="preserve">       A).-INSTALACION ELECTRICA, RED, Y CAMARAS</t>
  </si>
  <si>
    <t xml:space="preserve">       B) INSTALACION HIDRAULICA - SANITARIA</t>
  </si>
  <si>
    <t>CAPITULO 03. ALBAÑILERIA</t>
  </si>
  <si>
    <t>TOTAL DE ALBAÑILERÍA</t>
  </si>
  <si>
    <t>CAPITULO 4.- HERRERÍA</t>
  </si>
  <si>
    <t>TOTAL DE HERRERÍA</t>
  </si>
  <si>
    <t>TOTAL A) INSTALACION ELECTRICA, RED, Y CAMARAS</t>
  </si>
  <si>
    <t>EL PROYECTO "CONSTRUCCIÓN DE SIETE AULAS Y DOS MÓDULOS DE BAÑOS", CONTARA CON 3 AULAS, UN MODULO DE BAÑOS PARA MUJERES, UN MODULO DE BAÑOS PARA HOMBRES, ESCALERA, PASILLO Y VESTÍBULO EN PLANTA BAJA (470.38 M2), Y CON 4 AULAS, ESCALERA, PASILLO  Y VESTÍBULO EN PLANTA ALTA (470.38 M2), CON UN TOTAL DE 940.76 M2. DE CONSTRUCCIÓN, LOS TRABAJOS CONTEMPLAN LAS FASES DE PRELIMINARES, CIMENTACIÓN, ESTRUCTURA, ALBAÑILERÍA, HERRERÍA, E INSTALACIONES., DESARROLLADOS DE LA SIGUIENTE MANERA., LOS PRELIMINARES A BASE DE LIMPIEZA Y DESPALME (470.38 M2), LA CIMENTACIÓN CON ZAPATAS CORRIDAS Y TRABES DE LIGA, Y CONTRA TRABES DE CONCRETO ARMADO (470.38 M2), ESTRUCTURA CONFORMADA POR  COLUMNAS, MUROS, TRABES, LOSA DE ENTREPISO,  LOSA DE AZOTEA, Y RAMPAS DE ESCALERA DE CONCRETO ARMADO ( 940.76 M2)., LA ALBAÑILERÍA INCLUYE MUROS DE TABIQUE ROJO, CASTILLOS, CADENAS, APLANADO FINO, FIRME, PISO, SOBRE FIRME DE CONCRETO, IMPERMEABILIZANTE, Y TEJA MEDIA CAÑA ( 940.76 M2), HERRERÍA CON BARANDAL METÁLICO PARA PASILLOS Y ESCALERAS (73.95 ML), SALIDAS DE LUMINARIAS, CONTACTOS, APAGADORES, RED Y DE VIDEO VIGILANCIA, CON DUCTERIA CONDUIT PVC DE 13, 19 Y 25 MM. (868.31 ML), SALIDAS SANITARIAS CON TUBO DE PVC SANITARIO REFORZADO DE 2" Y 4" (236.83 ML), SALIDAS HIDRÁULICAS CON TUBERÍA DE COBRE DE 13, 19, 25, 38 Y 50 MM. (51.80 ML),  CISTERNA PARA CAPTACIÓN DE AGUAS PLUVIALES DE 3.00X3.00X3.00 M. (27.00 M3), ANDADOR PEATONAL PARA COMUNICAR AL EDIFICIO (203.50 M2), Y LAMPARAS SOLARES CON DADO DE CONCRETO Y POSTE METÁLICO (5 PIEZAS) ., AL FINALIZAR EL PROYECTO SE TENDRÁ UNA OBRA GRIS, LISTA PARA RECIBIR LOS ACABADOS.</t>
  </si>
  <si>
    <t>LICITACIÓN DE OBRA PÚBLICA ESTATAL LPEO -920046992-E1-2023</t>
  </si>
  <si>
    <t>LICITACIÓN DE OBRA PÚBLICA ESTATAL LPEO-920046992-E1-2023</t>
  </si>
  <si>
    <t>"CONSTRUCCIÓN DE SIETE AULAS Y DOS MÓDULOS DE BAÑOS"</t>
  </si>
  <si>
    <t>TOTAL PRESUPUESTO</t>
  </si>
  <si>
    <t>SALIDA HIDRAULICA, PARA LAVABOS, MINGITORIOS, Y TARJAS, CON TUBERIA DE COBRE TIPO "M" DE 1/2" Y 3/4", INCLUYE; EXCAVACIONES, RANURAS, RESANES, CONEXIÓNES, MATERIALES  MENORES, HERAMIENTA, MANO DE OBRA, PRUEBAS Y TODO LO NECESARIO PARA SU BUEN FUNCIONAMIENTO, CONTEMPLAR SALIDA A REGISTRO EXTERIOR, VER DISTANCIAS EN PLANOS., VER DISTANCIAS EN PLANOS.</t>
  </si>
  <si>
    <t>EXCAVACION A CIELO ABIERTO EN MATERIAL TIPO B, POR MEDIOS MECANICOS, A UNA PROFUNDIDAD PROMEDIO DE 1.00 MT., INCLUYE; TRASPALEOS, CARGA, DESCARGA, Y RETIRO DEL MATERIAL NO UTIL EN CAMION VOLTEO, FUERA DE LA INSTITUCION, A LA DISTANCIA NECESARIA, COMO MINIMO A 1 KM. A LA REDONDA, Y TODO LO NECESARIO PARA SU CORRECTA EJECUCIÓN.</t>
  </si>
  <si>
    <t>EXCAVACIÓN EN CEPAS HASTA 2,00 MT DE PROFUNDIDAD, POR MEDIOS MECANICOS EN TERRENO TIPO "B", PROFUNDIDAD INDICADA EN OBRA, INCLUYE; TRASPALEOS, CARGA, DESCARGA, Y RETIRO DEL MATERIAL NO UTIL EN CAMION VOLTEO, FUERA DE LA INSTITUCION, A LA DISTANCIA NECESARIA, COMO MINIMO A 1 KM. A LA REDONDA, Y TODO LO NECESARIO PARA SU CORRECTA EJECUCIÓN.</t>
  </si>
  <si>
    <t>EXCAVACIÓN MANUAL EN CEPAS EN TERRENO TIPO "B", PROFUNDIDAD INDICADA EN OBRA, INCLUYE; TRASPALEOS, CARGA, DESCARGA, Y RETIRO DEL MATERIAL NO UTIL EN CAMION VOLTEO, FUERA DE LA INSTITUCION, A LA DISTANCIA NECESARIA, COMO MINIMO A 1 KM. A LA REDONDA, Y TODO LO NECESARIO PARA SU CORRECTA EJECUCIÓN.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</si>
</sst>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_-* #,##0.00000_-;\-* #,##0.00000_-;_-* &quot;-&quot;??_-;_-@_-"/>
    <numFmt numFmtId="175" formatCode="_(* #,##0.00_);_(* \(#,##0.00\);_(* &quot;-&quot;??_);_(@_)"/>
    <numFmt numFmtId="176" formatCode="#,##0_ ;\-#,##0\ "/>
    <numFmt numFmtId="177" formatCode="0_ ;\-0\ "/>
    <numFmt numFmtId="178" formatCode="_(&quot;$&quot;* #,##0.00_);_(&quot;$&quot;* \(#,##0.00\);_(&quot;$&quot;* &quot;-&quot;??_);_(@_)"/>
    <numFmt numFmtId="179" formatCode="#,##0.00_ ;\-#,##0.00\ "/>
    <numFmt numFmtId="180" formatCode="_-* #,##0.000\ _€_-;\-* #,##0.000\ _€_-;_-* &quot;-&quot;??\ _€_-;_-@_-"/>
    <numFmt numFmtId="181" formatCode="_-* #,##0.00000\ _€_-;\-* #,##0.00000\ _€_-;_-* &quot;-&quot;??\ _€_-;_-@_-"/>
    <numFmt numFmtId="182" formatCode="#,##0.000"/>
    <numFmt numFmtId="183" formatCode="_-* #,##0.0000_-;\-* #,##0.0000_-;_-* &quot;-&quot;??_-;_-@_-"/>
    <numFmt numFmtId="184" formatCode="0.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-* #,##0.0000\ _€_-;\-* #,##0.0000\ _€_-;_-* &quot;-&quot;??\ _€_-;_-@_-"/>
    <numFmt numFmtId="190" formatCode="_-* #,##0.0\ _€_-;\-* #,##0.0\ _€_-;_-* &quot;-&quot;??\ _€_-;_-@_-"/>
    <numFmt numFmtId="191" formatCode="_-* #,##0\ _€_-;\-* #,##0\ _€_-;_-* &quot;-&quot;??\ _€_-;_-@_-"/>
    <numFmt numFmtId="192" formatCode="_-[$$-80A]* #,##0.00_-;\-[$$-80A]* #,##0.00_-;_-[$$-80A]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b/>
      <sz val="12"/>
      <name val="Century Gothic"/>
      <family val="2"/>
    </font>
    <font>
      <b/>
      <u val="single"/>
      <sz val="17"/>
      <name val="Arial Black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u val="single"/>
      <sz val="14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8" fillId="7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2" fontId="0" fillId="0" borderId="0" applyFont="0" applyFill="0" applyProtection="0">
      <alignment/>
    </xf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3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4" borderId="5" applyNumberFormat="0" applyFont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0" fillId="0" borderId="0" applyFont="0" applyFill="0" applyProtection="0">
      <alignment/>
    </xf>
    <xf numFmtId="13" fontId="0" fillId="0" borderId="0" applyFont="0" applyFill="0" applyProtection="0">
      <alignment/>
    </xf>
    <xf numFmtId="0" fontId="0" fillId="0" borderId="0">
      <alignment/>
      <protection/>
    </xf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189" applyFont="1" applyFill="1" applyBorder="1">
      <alignment/>
      <protection/>
    </xf>
    <xf numFmtId="0" fontId="20" fillId="0" borderId="0" xfId="162" applyFont="1" applyFill="1">
      <alignment/>
      <protection/>
    </xf>
    <xf numFmtId="43" fontId="20" fillId="0" borderId="0" xfId="80" applyFont="1" applyFill="1" applyAlignment="1">
      <alignment/>
    </xf>
    <xf numFmtId="0" fontId="20" fillId="0" borderId="0" xfId="162" applyFont="1" applyFill="1" applyAlignment="1">
      <alignment vertical="center"/>
      <protection/>
    </xf>
    <xf numFmtId="0" fontId="24" fillId="0" borderId="10" xfId="176" applyFont="1" applyFill="1" applyBorder="1">
      <alignment/>
      <protection/>
    </xf>
    <xf numFmtId="43" fontId="24" fillId="0" borderId="10" xfId="76" applyFont="1" applyFill="1" applyBorder="1" applyAlignment="1">
      <alignment horizontal="center"/>
    </xf>
    <xf numFmtId="43" fontId="24" fillId="0" borderId="10" xfId="76" applyFont="1" applyFill="1" applyBorder="1" applyAlignment="1">
      <alignment horizontal="center" vertical="center" wrapText="1"/>
    </xf>
    <xf numFmtId="0" fontId="24" fillId="0" borderId="11" xfId="176" applyFont="1" applyFill="1" applyBorder="1">
      <alignment/>
      <protection/>
    </xf>
    <xf numFmtId="43" fontId="24" fillId="0" borderId="11" xfId="76" applyFont="1" applyFill="1" applyBorder="1" applyAlignment="1">
      <alignment horizontal="center"/>
    </xf>
    <xf numFmtId="43" fontId="24" fillId="0" borderId="11" xfId="76" applyFont="1" applyFill="1" applyBorder="1" applyAlignment="1">
      <alignment horizontal="center" vertical="center" wrapText="1"/>
    </xf>
    <xf numFmtId="43" fontId="24" fillId="0" borderId="11" xfId="92" applyFont="1" applyFill="1" applyBorder="1" applyAlignment="1">
      <alignment horizontal="center"/>
    </xf>
    <xf numFmtId="43" fontId="23" fillId="0" borderId="11" xfId="76" applyFont="1" applyFill="1" applyBorder="1" applyAlignment="1">
      <alignment/>
    </xf>
    <xf numFmtId="43" fontId="22" fillId="0" borderId="11" xfId="76" applyFont="1" applyFill="1" applyBorder="1" applyAlignment="1" applyProtection="1">
      <alignment/>
      <protection locked="0"/>
    </xf>
    <xf numFmtId="43" fontId="23" fillId="0" borderId="11" xfId="76" applyFont="1" applyFill="1" applyBorder="1" applyAlignment="1" applyProtection="1">
      <alignment/>
      <protection locked="0"/>
    </xf>
    <xf numFmtId="43" fontId="21" fillId="0" borderId="11" xfId="76" applyFont="1" applyFill="1" applyBorder="1" applyAlignment="1" applyProtection="1">
      <alignment horizontal="right"/>
      <protection locked="0"/>
    </xf>
    <xf numFmtId="43" fontId="22" fillId="0" borderId="11" xfId="76" applyFont="1" applyFill="1" applyBorder="1" applyAlignment="1" applyProtection="1">
      <alignment horizontal="right"/>
      <protection locked="0"/>
    </xf>
    <xf numFmtId="43" fontId="22" fillId="0" borderId="11" xfId="76" applyFont="1" applyFill="1" applyBorder="1" applyAlignment="1">
      <alignment horizontal="justify" vertical="center" wrapText="1"/>
    </xf>
    <xf numFmtId="0" fontId="21" fillId="0" borderId="11" xfId="189" applyFont="1" applyFill="1" applyBorder="1" applyAlignment="1" applyProtection="1">
      <alignment horizontal="left"/>
      <protection locked="0"/>
    </xf>
    <xf numFmtId="43" fontId="22" fillId="0" borderId="11" xfId="76" applyFont="1" applyFill="1" applyBorder="1" applyAlignment="1" applyProtection="1">
      <alignment/>
      <protection locked="0"/>
    </xf>
    <xf numFmtId="43" fontId="21" fillId="0" borderId="11" xfId="76" applyFont="1" applyFill="1" applyBorder="1" applyAlignment="1" applyProtection="1">
      <alignment horizontal="center"/>
      <protection locked="0"/>
    </xf>
    <xf numFmtId="0" fontId="22" fillId="0" borderId="11" xfId="189" applyFont="1" applyFill="1" applyBorder="1" applyAlignment="1">
      <alignment horizontal="left"/>
      <protection/>
    </xf>
    <xf numFmtId="0" fontId="22" fillId="0" borderId="11" xfId="189" applyFont="1" applyFill="1" applyBorder="1" applyAlignment="1">
      <alignment/>
      <protection/>
    </xf>
    <xf numFmtId="0" fontId="22" fillId="0" borderId="11" xfId="176" applyFont="1" applyFill="1" applyBorder="1">
      <alignment/>
      <protection/>
    </xf>
    <xf numFmtId="0" fontId="23" fillId="0" borderId="10" xfId="176" applyFont="1" applyFill="1" applyBorder="1">
      <alignment/>
      <protection/>
    </xf>
    <xf numFmtId="0" fontId="20" fillId="0" borderId="10" xfId="176" applyFont="1" applyFill="1" applyBorder="1" applyAlignment="1">
      <alignment horizontal="center"/>
      <protection/>
    </xf>
    <xf numFmtId="0" fontId="0" fillId="0" borderId="0" xfId="203" applyFill="1">
      <alignment/>
      <protection/>
    </xf>
    <xf numFmtId="0" fontId="20" fillId="0" borderId="11" xfId="176" applyFont="1" applyFill="1" applyBorder="1" applyAlignment="1">
      <alignment horizontal="center"/>
      <protection/>
    </xf>
    <xf numFmtId="0" fontId="21" fillId="0" borderId="11" xfId="189" applyFont="1" applyFill="1" applyBorder="1" applyAlignment="1">
      <alignment horizontal="left"/>
      <protection/>
    </xf>
    <xf numFmtId="0" fontId="21" fillId="0" borderId="11" xfId="189" applyFont="1" applyFill="1" applyBorder="1">
      <alignment/>
      <protection/>
    </xf>
    <xf numFmtId="0" fontId="21" fillId="0" borderId="11" xfId="176" applyFont="1" applyFill="1" applyBorder="1" applyAlignment="1">
      <alignment horizontal="left"/>
      <protection/>
    </xf>
    <xf numFmtId="0" fontId="21" fillId="0" borderId="11" xfId="176" applyFont="1" applyFill="1" applyBorder="1" applyAlignment="1">
      <alignment horizontal="center"/>
      <protection/>
    </xf>
    <xf numFmtId="0" fontId="21" fillId="0" borderId="11" xfId="189" applyFont="1" applyFill="1" applyBorder="1" applyProtection="1">
      <alignment/>
      <protection locked="0"/>
    </xf>
    <xf numFmtId="2" fontId="22" fillId="0" borderId="11" xfId="189" applyNumberFormat="1" applyFont="1" applyFill="1" applyBorder="1" applyAlignment="1">
      <alignment horizontal="justify" vertical="center" wrapText="1"/>
      <protection/>
    </xf>
    <xf numFmtId="0" fontId="22" fillId="0" borderId="11" xfId="189" applyFont="1" applyFill="1" applyBorder="1" applyProtection="1">
      <alignment/>
      <protection locked="0"/>
    </xf>
    <xf numFmtId="0" fontId="23" fillId="0" borderId="11" xfId="189" applyFont="1" applyFill="1" applyBorder="1" applyProtection="1">
      <alignment/>
      <protection locked="0"/>
    </xf>
    <xf numFmtId="49" fontId="22" fillId="0" borderId="12" xfId="120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162" applyFont="1" applyFill="1" applyBorder="1" applyAlignment="1" applyProtection="1">
      <alignment horizontal="justify" vertical="top"/>
      <protection locked="0"/>
    </xf>
    <xf numFmtId="0" fontId="22" fillId="0" borderId="12" xfId="120" applyNumberFormat="1" applyFont="1" applyFill="1" applyBorder="1" applyAlignment="1" applyProtection="1">
      <alignment horizontal="center" vertical="top" wrapText="1"/>
      <protection locked="0"/>
    </xf>
    <xf numFmtId="43" fontId="22" fillId="0" borderId="12" xfId="76" applyFont="1" applyFill="1" applyBorder="1" applyAlignment="1" applyProtection="1">
      <alignment horizontal="center" vertical="top" wrapText="1"/>
      <protection locked="0"/>
    </xf>
    <xf numFmtId="44" fontId="22" fillId="0" borderId="12" xfId="80" applyNumberFormat="1" applyFont="1" applyFill="1" applyBorder="1" applyAlignment="1" applyProtection="1">
      <alignment horizontal="center" vertical="top"/>
      <protection locked="0"/>
    </xf>
    <xf numFmtId="2" fontId="22" fillId="0" borderId="12" xfId="162" applyNumberFormat="1" applyFont="1" applyFill="1" applyBorder="1" applyAlignment="1" applyProtection="1">
      <alignment horizontal="justify" vertical="top" wrapText="1"/>
      <protection locked="0"/>
    </xf>
    <xf numFmtId="0" fontId="21" fillId="0" borderId="12" xfId="162" applyFont="1" applyFill="1" applyBorder="1" applyAlignment="1" applyProtection="1">
      <alignment horizontal="left" vertical="top"/>
      <protection locked="0"/>
    </xf>
    <xf numFmtId="0" fontId="21" fillId="0" borderId="12" xfId="120" applyNumberFormat="1" applyFont="1" applyFill="1" applyBorder="1" applyAlignment="1" applyProtection="1">
      <alignment vertical="top" wrapText="1"/>
      <protection locked="0"/>
    </xf>
    <xf numFmtId="43" fontId="21" fillId="0" borderId="12" xfId="76" applyFont="1" applyFill="1" applyBorder="1" applyAlignment="1" applyProtection="1">
      <alignment vertical="top" wrapText="1"/>
      <protection locked="0"/>
    </xf>
    <xf numFmtId="0" fontId="21" fillId="0" borderId="12" xfId="176" applyFont="1" applyFill="1" applyBorder="1" applyAlignment="1">
      <alignment horizontal="left" vertical="top"/>
      <protection/>
    </xf>
    <xf numFmtId="0" fontId="21" fillId="0" borderId="12" xfId="189" applyNumberFormat="1" applyFont="1" applyFill="1" applyBorder="1" applyAlignment="1">
      <alignment horizontal="center" vertical="top"/>
      <protection/>
    </xf>
    <xf numFmtId="0" fontId="21" fillId="0" borderId="12" xfId="189" applyNumberFormat="1" applyFont="1" applyFill="1" applyBorder="1" applyAlignment="1">
      <alignment horizontal="left" vertical="top"/>
      <protection/>
    </xf>
    <xf numFmtId="43" fontId="22" fillId="0" borderId="12" xfId="125" applyFont="1" applyFill="1" applyBorder="1" applyAlignment="1">
      <alignment horizontal="center" vertical="top"/>
    </xf>
    <xf numFmtId="43" fontId="22" fillId="0" borderId="12" xfId="76" applyFont="1" applyFill="1" applyBorder="1" applyAlignment="1">
      <alignment vertical="top"/>
    </xf>
    <xf numFmtId="0" fontId="21" fillId="0" borderId="12" xfId="120" applyNumberFormat="1" applyFont="1" applyFill="1" applyBorder="1" applyAlignment="1" applyProtection="1">
      <alignment horizontal="center" vertical="top" wrapText="1"/>
      <protection locked="0"/>
    </xf>
    <xf numFmtId="0" fontId="21" fillId="0" borderId="12" xfId="162" applyFont="1" applyFill="1" applyBorder="1" applyAlignment="1" applyProtection="1">
      <alignment horizontal="justify" vertical="top"/>
      <protection locked="0"/>
    </xf>
    <xf numFmtId="0" fontId="22" fillId="0" borderId="12" xfId="162" applyFont="1" applyFill="1" applyBorder="1" applyAlignment="1" applyProtection="1">
      <alignment horizontal="justify" vertical="top" wrapText="1"/>
      <protection locked="0"/>
    </xf>
    <xf numFmtId="0" fontId="21" fillId="0" borderId="12" xfId="162" applyFont="1" applyFill="1" applyBorder="1" applyAlignment="1" applyProtection="1">
      <alignment vertical="top"/>
      <protection locked="0"/>
    </xf>
    <xf numFmtId="44" fontId="22" fillId="0" borderId="12" xfId="80" applyNumberFormat="1" applyFont="1" applyFill="1" applyBorder="1" applyAlignment="1" applyProtection="1">
      <alignment horizontal="center" vertical="top" wrapText="1"/>
      <protection locked="0"/>
    </xf>
    <xf numFmtId="43" fontId="21" fillId="0" borderId="12" xfId="80" applyFont="1" applyFill="1" applyBorder="1" applyAlignment="1" applyProtection="1">
      <alignment vertical="top" wrapText="1"/>
      <protection locked="0"/>
    </xf>
    <xf numFmtId="44" fontId="21" fillId="0" borderId="12" xfId="80" applyNumberFormat="1" applyFont="1" applyFill="1" applyBorder="1" applyAlignment="1" applyProtection="1">
      <alignment vertical="top" wrapText="1"/>
      <protection locked="0"/>
    </xf>
    <xf numFmtId="0" fontId="22" fillId="0" borderId="12" xfId="162" applyFont="1" applyFill="1" applyBorder="1" applyAlignment="1" applyProtection="1">
      <alignment horizontal="center" vertical="top"/>
      <protection locked="0"/>
    </xf>
    <xf numFmtId="0" fontId="21" fillId="0" borderId="12" xfId="162" applyFont="1" applyFill="1" applyBorder="1" applyAlignment="1" applyProtection="1">
      <alignment horizontal="center" vertical="top"/>
      <protection locked="0"/>
    </xf>
    <xf numFmtId="43" fontId="21" fillId="0" borderId="12" xfId="80" applyFont="1" applyFill="1" applyBorder="1" applyAlignment="1" applyProtection="1">
      <alignment vertical="top"/>
      <protection locked="0"/>
    </xf>
    <xf numFmtId="43" fontId="21" fillId="0" borderId="12" xfId="80" applyFont="1" applyFill="1" applyBorder="1" applyAlignment="1" applyProtection="1">
      <alignment horizontal="center" vertical="top"/>
      <protection locked="0"/>
    </xf>
    <xf numFmtId="171" fontId="20" fillId="0" borderId="0" xfId="74" applyFont="1" applyFill="1" applyAlignment="1">
      <alignment/>
    </xf>
    <xf numFmtId="171" fontId="0" fillId="0" borderId="0" xfId="74" applyFont="1" applyFill="1" applyAlignment="1">
      <alignment vertical="top"/>
    </xf>
    <xf numFmtId="171" fontId="20" fillId="0" borderId="0" xfId="74" applyFont="1" applyFill="1" applyBorder="1" applyAlignment="1">
      <alignment vertical="top"/>
    </xf>
    <xf numFmtId="171" fontId="20" fillId="0" borderId="0" xfId="74" applyFont="1" applyFill="1" applyAlignment="1">
      <alignment vertical="top"/>
    </xf>
    <xf numFmtId="171" fontId="22" fillId="0" borderId="12" xfId="84" applyFont="1" applyFill="1" applyBorder="1" applyAlignment="1">
      <alignment vertical="top"/>
    </xf>
    <xf numFmtId="44" fontId="21" fillId="35" borderId="12" xfId="80" applyNumberFormat="1" applyFont="1" applyFill="1" applyBorder="1" applyAlignment="1" applyProtection="1">
      <alignment horizontal="center" vertical="top"/>
      <protection locked="0"/>
    </xf>
    <xf numFmtId="0" fontId="22" fillId="0" borderId="13" xfId="162" applyFont="1" applyFill="1" applyBorder="1" applyAlignment="1" applyProtection="1">
      <alignment horizontal="center" vertical="top"/>
      <protection locked="0"/>
    </xf>
    <xf numFmtId="0" fontId="21" fillId="0" borderId="13" xfId="162" applyFont="1" applyFill="1" applyBorder="1" applyAlignment="1" applyProtection="1">
      <alignment horizontal="center" vertical="top"/>
      <protection locked="0"/>
    </xf>
    <xf numFmtId="43" fontId="21" fillId="0" borderId="13" xfId="80" applyFont="1" applyFill="1" applyBorder="1" applyAlignment="1" applyProtection="1">
      <alignment horizontal="center" vertical="top"/>
      <protection locked="0"/>
    </xf>
    <xf numFmtId="44" fontId="21" fillId="0" borderId="13" xfId="80" applyNumberFormat="1" applyFont="1" applyFill="1" applyBorder="1" applyAlignment="1" applyProtection="1">
      <alignment vertical="top" wrapText="1"/>
      <protection locked="0"/>
    </xf>
    <xf numFmtId="44" fontId="21" fillId="0" borderId="13" xfId="80" applyNumberFormat="1" applyFont="1" applyFill="1" applyBorder="1" applyAlignment="1" applyProtection="1">
      <alignment horizontal="center" vertical="top"/>
      <protection locked="0"/>
    </xf>
    <xf numFmtId="0" fontId="21" fillId="0" borderId="14" xfId="162" applyFont="1" applyFill="1" applyBorder="1" applyAlignment="1" applyProtection="1">
      <alignment horizontal="center" vertical="top"/>
      <protection locked="0"/>
    </xf>
    <xf numFmtId="0" fontId="21" fillId="0" borderId="14" xfId="162" applyFont="1" applyFill="1" applyBorder="1" applyAlignment="1" applyProtection="1">
      <alignment horizontal="left" vertical="top"/>
      <protection locked="0"/>
    </xf>
    <xf numFmtId="0" fontId="22" fillId="0" borderId="14" xfId="162" applyFont="1" applyFill="1" applyBorder="1" applyAlignment="1" applyProtection="1">
      <alignment horizontal="center" vertical="top"/>
      <protection locked="0"/>
    </xf>
    <xf numFmtId="43" fontId="22" fillId="0" borderId="14" xfId="80" applyFont="1" applyFill="1" applyBorder="1" applyAlignment="1" applyProtection="1">
      <alignment horizontal="center" vertical="top"/>
      <protection locked="0"/>
    </xf>
    <xf numFmtId="43" fontId="22" fillId="0" borderId="14" xfId="125" applyFont="1" applyFill="1" applyBorder="1" applyAlignment="1">
      <alignment horizontal="left" vertical="top"/>
    </xf>
    <xf numFmtId="43" fontId="21" fillId="35" borderId="15" xfId="80" applyFont="1" applyFill="1" applyBorder="1" applyAlignment="1">
      <alignment horizontal="center" vertical="center"/>
    </xf>
    <xf numFmtId="0" fontId="21" fillId="35" borderId="15" xfId="203" applyFont="1" applyFill="1" applyBorder="1" applyAlignment="1">
      <alignment horizontal="center"/>
      <protection/>
    </xf>
    <xf numFmtId="0" fontId="25" fillId="0" borderId="11" xfId="189" applyFont="1" applyFill="1" applyBorder="1" applyAlignment="1">
      <alignment horizontal="left"/>
      <protection/>
    </xf>
    <xf numFmtId="0" fontId="21" fillId="35" borderId="15" xfId="189" applyFont="1" applyFill="1" applyBorder="1" applyAlignment="1">
      <alignment horizontal="center" vertical="center"/>
      <protection/>
    </xf>
    <xf numFmtId="14" fontId="20" fillId="0" borderId="0" xfId="162" applyNumberFormat="1" applyFont="1" applyFill="1">
      <alignment/>
      <protection/>
    </xf>
    <xf numFmtId="171" fontId="29" fillId="0" borderId="0" xfId="74" applyFont="1" applyFill="1" applyAlignment="1">
      <alignment vertical="top"/>
    </xf>
    <xf numFmtId="0" fontId="29" fillId="0" borderId="0" xfId="203" applyFont="1" applyFill="1">
      <alignment/>
      <protection/>
    </xf>
    <xf numFmtId="43" fontId="22" fillId="0" borderId="10" xfId="76" applyFont="1" applyFill="1" applyBorder="1" applyAlignment="1">
      <alignment/>
    </xf>
    <xf numFmtId="192" fontId="21" fillId="0" borderId="16" xfId="135" applyNumberFormat="1" applyFont="1" applyFill="1" applyBorder="1" applyAlignment="1" applyProtection="1">
      <alignment/>
      <protection locked="0"/>
    </xf>
    <xf numFmtId="192" fontId="21" fillId="0" borderId="17" xfId="135" applyNumberFormat="1" applyFont="1" applyFill="1" applyBorder="1" applyAlignment="1" applyProtection="1">
      <alignment/>
      <protection locked="0"/>
    </xf>
    <xf numFmtId="192" fontId="22" fillId="0" borderId="18" xfId="135" applyNumberFormat="1" applyFont="1" applyFill="1" applyBorder="1" applyAlignment="1" applyProtection="1">
      <alignment/>
      <protection locked="0"/>
    </xf>
    <xf numFmtId="192" fontId="21" fillId="0" borderId="19" xfId="135" applyNumberFormat="1" applyFont="1" applyFill="1" applyBorder="1" applyAlignment="1" applyProtection="1">
      <alignment/>
      <protection locked="0"/>
    </xf>
    <xf numFmtId="192" fontId="22" fillId="0" borderId="20" xfId="135" applyNumberFormat="1" applyFont="1" applyFill="1" applyBorder="1" applyAlignment="1" applyProtection="1">
      <alignment/>
      <protection locked="0"/>
    </xf>
    <xf numFmtId="192" fontId="21" fillId="0" borderId="20" xfId="135" applyNumberFormat="1" applyFont="1" applyFill="1" applyBorder="1" applyAlignment="1" applyProtection="1">
      <alignment/>
      <protection locked="0"/>
    </xf>
    <xf numFmtId="0" fontId="20" fillId="0" borderId="11" xfId="162" applyFont="1" applyFill="1" applyBorder="1">
      <alignment/>
      <protection/>
    </xf>
    <xf numFmtId="43" fontId="20" fillId="0" borderId="11" xfId="80" applyFont="1" applyFill="1" applyBorder="1" applyAlignment="1">
      <alignment/>
    </xf>
    <xf numFmtId="0" fontId="31" fillId="0" borderId="11" xfId="0" applyFont="1" applyBorder="1" applyAlignment="1">
      <alignment horizontal="justify" vertical="justify" wrapText="1"/>
    </xf>
    <xf numFmtId="0" fontId="27" fillId="0" borderId="21" xfId="162" applyFont="1" applyFill="1" applyBorder="1" applyAlignment="1">
      <alignment horizontal="justify" vertical="justify" wrapText="1"/>
      <protection/>
    </xf>
    <xf numFmtId="0" fontId="31" fillId="0" borderId="22" xfId="0" applyFont="1" applyBorder="1" applyAlignment="1">
      <alignment horizontal="justify" vertical="justify" wrapText="1"/>
    </xf>
    <xf numFmtId="0" fontId="20" fillId="0" borderId="21" xfId="162" applyFont="1" applyFill="1" applyBorder="1">
      <alignment/>
      <protection/>
    </xf>
    <xf numFmtId="0" fontId="20" fillId="0" borderId="22" xfId="162" applyFont="1" applyFill="1" applyBorder="1">
      <alignment/>
      <protection/>
    </xf>
    <xf numFmtId="0" fontId="20" fillId="0" borderId="23" xfId="162" applyFont="1" applyFill="1" applyBorder="1">
      <alignment/>
      <protection/>
    </xf>
    <xf numFmtId="0" fontId="20" fillId="0" borderId="24" xfId="162" applyFont="1" applyFill="1" applyBorder="1">
      <alignment/>
      <protection/>
    </xf>
    <xf numFmtId="43" fontId="20" fillId="0" borderId="24" xfId="80" applyFont="1" applyFill="1" applyBorder="1" applyAlignment="1">
      <alignment/>
    </xf>
    <xf numFmtId="0" fontId="20" fillId="0" borderId="25" xfId="162" applyFont="1" applyFill="1" applyBorder="1">
      <alignment/>
      <protection/>
    </xf>
    <xf numFmtId="0" fontId="27" fillId="0" borderId="21" xfId="162" applyFont="1" applyFill="1" applyBorder="1" applyAlignment="1">
      <alignment horizontal="left"/>
      <protection/>
    </xf>
    <xf numFmtId="0" fontId="27" fillId="0" borderId="11" xfId="162" applyFont="1" applyFill="1" applyBorder="1" applyAlignment="1">
      <alignment horizontal="left"/>
      <protection/>
    </xf>
    <xf numFmtId="0" fontId="27" fillId="0" borderId="22" xfId="162" applyFont="1" applyFill="1" applyBorder="1" applyAlignment="1">
      <alignment horizontal="left"/>
      <protection/>
    </xf>
    <xf numFmtId="0" fontId="26" fillId="0" borderId="26" xfId="203" applyFont="1" applyFill="1" applyBorder="1" applyAlignment="1">
      <alignment horizontal="center" vertical="top"/>
      <protection/>
    </xf>
    <xf numFmtId="0" fontId="25" fillId="0" borderId="26" xfId="176" applyFont="1" applyFill="1" applyBorder="1" applyAlignment="1">
      <alignment horizontal="center"/>
      <protection/>
    </xf>
    <xf numFmtId="0" fontId="25" fillId="0" borderId="11" xfId="189" applyFont="1" applyFill="1" applyBorder="1" applyAlignment="1">
      <alignment horizontal="center" vertical="center"/>
      <protection/>
    </xf>
    <xf numFmtId="2" fontId="20" fillId="0" borderId="11" xfId="189" applyNumberFormat="1" applyFont="1" applyFill="1" applyBorder="1" applyAlignment="1">
      <alignment horizontal="justify" vertical="top" wrapText="1"/>
      <protection/>
    </xf>
    <xf numFmtId="0" fontId="27" fillId="0" borderId="27" xfId="162" applyFont="1" applyFill="1" applyBorder="1" applyAlignment="1">
      <alignment horizontal="justify" vertical="justify" wrapText="1"/>
      <protection/>
    </xf>
    <xf numFmtId="0" fontId="31" fillId="0" borderId="20" xfId="0" applyFont="1" applyBorder="1" applyAlignment="1">
      <alignment horizontal="justify" vertical="justify" wrapText="1"/>
    </xf>
    <xf numFmtId="0" fontId="31" fillId="0" borderId="28" xfId="0" applyFont="1" applyBorder="1" applyAlignment="1">
      <alignment horizontal="justify" vertical="justify" wrapText="1"/>
    </xf>
    <xf numFmtId="0" fontId="27" fillId="0" borderId="21" xfId="162" applyFont="1" applyFill="1" applyBorder="1" applyAlignment="1">
      <alignment horizontal="justify" vertical="justify" wrapText="1"/>
      <protection/>
    </xf>
    <xf numFmtId="0" fontId="31" fillId="0" borderId="11" xfId="0" applyFont="1" applyBorder="1" applyAlignment="1">
      <alignment horizontal="justify" vertical="justify" wrapText="1"/>
    </xf>
    <xf numFmtId="0" fontId="31" fillId="0" borderId="22" xfId="0" applyFont="1" applyBorder="1" applyAlignment="1">
      <alignment horizontal="justify" vertical="justify" wrapText="1"/>
    </xf>
    <xf numFmtId="0" fontId="30" fillId="0" borderId="26" xfId="203" applyFont="1" applyFill="1" applyBorder="1" applyAlignment="1">
      <alignment horizontal="center" vertical="top"/>
      <protection/>
    </xf>
    <xf numFmtId="0" fontId="28" fillId="0" borderId="26" xfId="176" applyFont="1" applyFill="1" applyBorder="1" applyAlignment="1">
      <alignment horizontal="center"/>
      <protection/>
    </xf>
    <xf numFmtId="0" fontId="28" fillId="0" borderId="22" xfId="189" applyFont="1" applyFill="1" applyBorder="1" applyAlignment="1">
      <alignment horizontal="center"/>
      <protection/>
    </xf>
    <xf numFmtId="0" fontId="28" fillId="0" borderId="26" xfId="189" applyFont="1" applyFill="1" applyBorder="1" applyAlignment="1">
      <alignment horizontal="center"/>
      <protection/>
    </xf>
    <xf numFmtId="0" fontId="28" fillId="0" borderId="21" xfId="189" applyFont="1" applyFill="1" applyBorder="1" applyAlignment="1">
      <alignment horizontal="center"/>
      <protection/>
    </xf>
    <xf numFmtId="0" fontId="21" fillId="35" borderId="15" xfId="189" applyFont="1" applyFill="1" applyBorder="1" applyAlignment="1">
      <alignment horizontal="center" vertical="center"/>
      <protection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Euro 2" xfId="68"/>
    <cellStyle name="Euro 3" xfId="69"/>
    <cellStyle name="Hyperlink" xfId="70"/>
    <cellStyle name="Hipervínculo 2" xfId="71"/>
    <cellStyle name="Followed Hyperlink" xfId="72"/>
    <cellStyle name="Incorrecto" xfId="73"/>
    <cellStyle name="Comma" xfId="74"/>
    <cellStyle name="Comma [0]" xfId="75"/>
    <cellStyle name="Millares 10" xfId="76"/>
    <cellStyle name="Millares 10 2" xfId="77"/>
    <cellStyle name="Millares 11" xfId="78"/>
    <cellStyle name="Millares 12" xfId="79"/>
    <cellStyle name="Millares 13" xfId="80"/>
    <cellStyle name="Millares 13 2" xfId="81"/>
    <cellStyle name="Millares 14" xfId="82"/>
    <cellStyle name="Millares 14 2" xfId="83"/>
    <cellStyle name="Millares 15" xfId="84"/>
    <cellStyle name="Millares 16" xfId="85"/>
    <cellStyle name="Millares 17" xfId="86"/>
    <cellStyle name="Millares 18" xfId="87"/>
    <cellStyle name="Millares 2" xfId="88"/>
    <cellStyle name="Millares 2 2" xfId="89"/>
    <cellStyle name="Millares 2 2 2" xfId="90"/>
    <cellStyle name="Millares 2 2 2 2" xfId="91"/>
    <cellStyle name="Millares 2 2 3" xfId="92"/>
    <cellStyle name="Millares 2 3" xfId="93"/>
    <cellStyle name="Millares 2 3 2" xfId="94"/>
    <cellStyle name="Millares 2 4" xfId="95"/>
    <cellStyle name="Millares 2 5" xfId="96"/>
    <cellStyle name="Millares 3" xfId="97"/>
    <cellStyle name="Millares 3 2" xfId="98"/>
    <cellStyle name="Millares 3 2 2" xfId="99"/>
    <cellStyle name="Millares 3 2 2 2" xfId="100"/>
    <cellStyle name="Millares 3 2 3" xfId="101"/>
    <cellStyle name="Millares 3 2 4" xfId="102"/>
    <cellStyle name="Millares 4" xfId="103"/>
    <cellStyle name="Millares 4 2" xfId="104"/>
    <cellStyle name="Millares 4 2 2" xfId="105"/>
    <cellStyle name="Millares 4 2 2 2" xfId="106"/>
    <cellStyle name="Millares 4 2 2 2 2" xfId="107"/>
    <cellStyle name="Millares 4 2 2 2 3" xfId="108"/>
    <cellStyle name="Millares 4 2 2 2 3 2" xfId="109"/>
    <cellStyle name="Millares 4 2 2 2 4" xfId="110"/>
    <cellStyle name="Millares 4 2 2 3" xfId="111"/>
    <cellStyle name="Millares 4 2 2 3 2" xfId="112"/>
    <cellStyle name="Millares 4 2 3" xfId="113"/>
    <cellStyle name="Millares 4 2 4" xfId="114"/>
    <cellStyle name="Millares 4 2 5" xfId="115"/>
    <cellStyle name="Millares 4 2 6" xfId="116"/>
    <cellStyle name="Millares 4 2 6 2" xfId="117"/>
    <cellStyle name="Millares 4 2 7" xfId="118"/>
    <cellStyle name="Millares 4 2 8" xfId="119"/>
    <cellStyle name="Millares 4 3" xfId="120"/>
    <cellStyle name="Millares 4 4" xfId="121"/>
    <cellStyle name="Millares 5" xfId="122"/>
    <cellStyle name="Millares 5 2" xfId="123"/>
    <cellStyle name="Millares 6" xfId="124"/>
    <cellStyle name="Millares 6 2" xfId="125"/>
    <cellStyle name="Millares 6 3" xfId="126"/>
    <cellStyle name="Millares 7" xfId="127"/>
    <cellStyle name="Millares 7 2" xfId="128"/>
    <cellStyle name="Millares 7 3" xfId="129"/>
    <cellStyle name="Millares 7 4" xfId="130"/>
    <cellStyle name="Millares 7 4 2" xfId="131"/>
    <cellStyle name="Millares 8" xfId="132"/>
    <cellStyle name="Millares 9" xfId="133"/>
    <cellStyle name="Millares 9 2" xfId="134"/>
    <cellStyle name="Currency" xfId="135"/>
    <cellStyle name="Currency [0]" xfId="136"/>
    <cellStyle name="Moneda 2" xfId="137"/>
    <cellStyle name="Moneda 2 2" xfId="138"/>
    <cellStyle name="Moneda 2 2 2" xfId="139"/>
    <cellStyle name="Moneda 2 3" xfId="140"/>
    <cellStyle name="Moneda 2 4" xfId="141"/>
    <cellStyle name="Moneda 3" xfId="142"/>
    <cellStyle name="Moneda 3 2" xfId="143"/>
    <cellStyle name="Moneda 3 2 2" xfId="144"/>
    <cellStyle name="Moneda 3 3" xfId="145"/>
    <cellStyle name="Moneda 4" xfId="146"/>
    <cellStyle name="Moneda 4 2" xfId="147"/>
    <cellStyle name="Moneda 5" xfId="148"/>
    <cellStyle name="Moneda 5 2" xfId="149"/>
    <cellStyle name="Moneda 5 3" xfId="150"/>
    <cellStyle name="Moneda 6" xfId="151"/>
    <cellStyle name="Moneda 7" xfId="152"/>
    <cellStyle name="Moneda 8" xfId="153"/>
    <cellStyle name="Neutral" xfId="154"/>
    <cellStyle name="Normal 10" xfId="155"/>
    <cellStyle name="Normal 10 2" xfId="156"/>
    <cellStyle name="Normal 10 2 2" xfId="157"/>
    <cellStyle name="Normal 10 3" xfId="158"/>
    <cellStyle name="Normal 10 4" xfId="159"/>
    <cellStyle name="Normal 10 5" xfId="160"/>
    <cellStyle name="Normal 10 6" xfId="161"/>
    <cellStyle name="Normal 11" xfId="162"/>
    <cellStyle name="Normal 11 2" xfId="163"/>
    <cellStyle name="Normal 12" xfId="164"/>
    <cellStyle name="Normal 12 2" xfId="165"/>
    <cellStyle name="Normal 12 2 2" xfId="166"/>
    <cellStyle name="Normal 12 2 2 2" xfId="167"/>
    <cellStyle name="Normal 12 3" xfId="168"/>
    <cellStyle name="Normal 13" xfId="169"/>
    <cellStyle name="Normal 13 2" xfId="170"/>
    <cellStyle name="Normal 13 2 2" xfId="171"/>
    <cellStyle name="Normal 13 3" xfId="172"/>
    <cellStyle name="Normal 14" xfId="173"/>
    <cellStyle name="Normal 2" xfId="174"/>
    <cellStyle name="Normal 2 2" xfId="175"/>
    <cellStyle name="Normal 2 2 2" xfId="176"/>
    <cellStyle name="Normal 2 3" xfId="177"/>
    <cellStyle name="Normal 2 3 2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_CAT._DE_CPTOS._EDIF._DE_9_AUL._DE_2_NIVS." xfId="186"/>
    <cellStyle name="Normal 3" xfId="187"/>
    <cellStyle name="Normal 4" xfId="188"/>
    <cellStyle name="Normal 4 2" xfId="189"/>
    <cellStyle name="Normal 4 3" xfId="190"/>
    <cellStyle name="Normal 4 3 2" xfId="191"/>
    <cellStyle name="Normal 4 4" xfId="192"/>
    <cellStyle name="Normal 4 5" xfId="193"/>
    <cellStyle name="Normal 4 6" xfId="194"/>
    <cellStyle name="Normal 5" xfId="195"/>
    <cellStyle name="Normal 5 2" xfId="196"/>
    <cellStyle name="Normal 6" xfId="197"/>
    <cellStyle name="Normal 6 2" xfId="198"/>
    <cellStyle name="Normal 7" xfId="199"/>
    <cellStyle name="Normal 8" xfId="200"/>
    <cellStyle name="Normal 8 2" xfId="201"/>
    <cellStyle name="Normal 9" xfId="202"/>
    <cellStyle name="Normal 9 2" xfId="203"/>
    <cellStyle name="Notas" xfId="204"/>
    <cellStyle name="Notas 2" xfId="205"/>
    <cellStyle name="Percent" xfId="206"/>
    <cellStyle name="Porcentaje 2" xfId="207"/>
    <cellStyle name="Porcentual 2" xfId="208"/>
    <cellStyle name="Porcentual 2 2" xfId="209"/>
    <cellStyle name="Porcentual_$632788868954218750" xfId="210"/>
    <cellStyle name="Salida" xfId="211"/>
    <cellStyle name="Texto de advertencia" xfId="212"/>
    <cellStyle name="Texto explicativo" xfId="213"/>
    <cellStyle name="Título" xfId="214"/>
    <cellStyle name="Título 2" xfId="215"/>
    <cellStyle name="Título 3" xfId="216"/>
    <cellStyle name="Título de hoja" xfId="217"/>
    <cellStyle name="Total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unsis.edu.mx/jose%20guzman/ampliacion%20chahuites/PASIVOS%20CHAHUITES_Nfactor%20de%20sobrec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)Plantilla"/>
      <sheetName val="b)Indirectos Desglosados"/>
      <sheetName val="c)Resumen Indirectos"/>
      <sheetName val="d)Pers.Técnico"/>
      <sheetName val="e)Pers.Técnico$"/>
      <sheetName val="f)Financiamiento"/>
      <sheetName val="g)Utilidad"/>
      <sheetName val="h)Cargos_Adicionales"/>
      <sheetName val="i)Resumen"/>
    </sheetNames>
    <sheetDataSet>
      <sheetData sheetId="0">
        <row r="35">
          <cell r="D35">
            <v>62317.02</v>
          </cell>
        </row>
        <row r="37">
          <cell r="D37">
            <v>80281.19</v>
          </cell>
        </row>
        <row r="43">
          <cell r="L43">
            <v>4</v>
          </cell>
        </row>
        <row r="52">
          <cell r="H52">
            <v>2008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</sheetData>
      <sheetData sheetId="2">
        <row r="74">
          <cell r="F74">
            <v>0.015735235317735026</v>
          </cell>
          <cell r="G74">
            <v>5276.662479333334</v>
          </cell>
          <cell r="H74">
            <v>0.08467449950805309</v>
          </cell>
        </row>
        <row r="76">
          <cell r="F76">
            <v>6257.235453333334</v>
          </cell>
          <cell r="H76">
            <v>0.1004097348257881</v>
          </cell>
        </row>
      </sheetData>
      <sheetData sheetId="6">
        <row r="83">
          <cell r="K83">
            <v>-357.09076446338594</v>
          </cell>
        </row>
        <row r="85">
          <cell r="I85">
            <v>357.09076446338594</v>
          </cell>
          <cell r="K85">
            <v>0.005207358973170274</v>
          </cell>
        </row>
      </sheetData>
      <sheetData sheetId="8">
        <row r="25">
          <cell r="D25">
            <v>79971.43545149</v>
          </cell>
        </row>
        <row r="44">
          <cell r="D44">
            <v>401.8665098064812</v>
          </cell>
          <cell r="E44">
            <v>0.005025125628140688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0"/>
  <sheetViews>
    <sheetView tabSelected="1" zoomScalePageLayoutView="0" workbookViewId="0" topLeftCell="A157">
      <selection activeCell="H159" sqref="H159:I166"/>
    </sheetView>
  </sheetViews>
  <sheetFormatPr defaultColWidth="11.421875" defaultRowHeight="12.75"/>
  <cols>
    <col min="1" max="1" width="9.140625" style="2" customWidth="1"/>
    <col min="2" max="2" width="51.28125" style="2" customWidth="1"/>
    <col min="3" max="3" width="8.28125" style="2" customWidth="1"/>
    <col min="4" max="4" width="10.57421875" style="3" customWidth="1"/>
    <col min="5" max="5" width="11.421875" style="2" customWidth="1"/>
    <col min="6" max="6" width="14.7109375" style="2" customWidth="1"/>
    <col min="7" max="7" width="11.421875" style="64" customWidth="1"/>
    <col min="8" max="51" width="11.421875" style="2" customWidth="1"/>
    <col min="52" max="52" width="9.00390625" style="2" customWidth="1"/>
    <col min="53" max="53" width="50.00390625" style="2" customWidth="1"/>
    <col min="54" max="54" width="7.140625" style="2" customWidth="1"/>
    <col min="55" max="55" width="10.00390625" style="2" customWidth="1"/>
    <col min="56" max="56" width="9.8515625" style="2" customWidth="1"/>
    <col min="57" max="57" width="16.00390625" style="2" customWidth="1"/>
    <col min="58" max="58" width="12.57421875" style="2" customWidth="1"/>
    <col min="59" max="59" width="14.8515625" style="2" customWidth="1"/>
    <col min="60" max="60" width="12.57421875" style="2" customWidth="1"/>
    <col min="61" max="61" width="17.8515625" style="2" customWidth="1"/>
    <col min="62" max="62" width="12.57421875" style="2" customWidth="1"/>
    <col min="63" max="63" width="14.8515625" style="2" customWidth="1"/>
    <col min="64" max="64" width="12.57421875" style="2" customWidth="1"/>
    <col min="65" max="65" width="17.421875" style="2" customWidth="1"/>
    <col min="66" max="66" width="12.57421875" style="2" customWidth="1"/>
    <col min="67" max="67" width="15.00390625" style="2" customWidth="1"/>
    <col min="68" max="68" width="12.57421875" style="2" customWidth="1"/>
    <col min="69" max="69" width="15.8515625" style="2" customWidth="1"/>
    <col min="70" max="70" width="12.57421875" style="2" customWidth="1"/>
    <col min="71" max="71" width="13.57421875" style="2" customWidth="1"/>
    <col min="72" max="72" width="12.57421875" style="2" customWidth="1"/>
    <col min="73" max="73" width="15.8515625" style="2" customWidth="1"/>
    <col min="74" max="74" width="12.140625" style="2" customWidth="1"/>
    <col min="75" max="75" width="14.7109375" style="2" customWidth="1"/>
    <col min="76" max="76" width="12.140625" style="2" customWidth="1"/>
    <col min="77" max="77" width="15.00390625" style="2" customWidth="1"/>
    <col min="78" max="78" width="16.140625" style="2" customWidth="1"/>
    <col min="79" max="16384" width="11.421875" style="2" customWidth="1"/>
  </cols>
  <sheetData>
    <row r="1" spans="1:7" s="26" customFormat="1" ht="12.75">
      <c r="A1" s="24"/>
      <c r="B1" s="25"/>
      <c r="C1" s="5"/>
      <c r="D1" s="5"/>
      <c r="E1" s="6"/>
      <c r="F1" s="7"/>
      <c r="G1" s="62"/>
    </row>
    <row r="2" spans="1:7" s="26" customFormat="1" ht="26.25">
      <c r="A2" s="105" t="s">
        <v>6</v>
      </c>
      <c r="B2" s="105"/>
      <c r="C2" s="105"/>
      <c r="D2" s="105"/>
      <c r="E2" s="105"/>
      <c r="F2" s="105"/>
      <c r="G2" s="62"/>
    </row>
    <row r="3" spans="1:7" s="26" customFormat="1" ht="15">
      <c r="A3" s="106" t="s">
        <v>216</v>
      </c>
      <c r="B3" s="106"/>
      <c r="C3" s="106"/>
      <c r="D3" s="106"/>
      <c r="E3" s="106"/>
      <c r="F3" s="106"/>
      <c r="G3" s="62"/>
    </row>
    <row r="4" spans="1:7" s="26" customFormat="1" ht="15">
      <c r="A4" s="106" t="s">
        <v>7</v>
      </c>
      <c r="B4" s="106"/>
      <c r="C4" s="106"/>
      <c r="D4" s="106"/>
      <c r="E4" s="106"/>
      <c r="F4" s="106"/>
      <c r="G4" s="62"/>
    </row>
    <row r="5" spans="1:7" s="26" customFormat="1" ht="12.75">
      <c r="A5" s="27"/>
      <c r="B5" s="8"/>
      <c r="C5" s="8"/>
      <c r="D5" s="9"/>
      <c r="E5" s="10"/>
      <c r="F5" s="9"/>
      <c r="G5" s="62"/>
    </row>
    <row r="6" spans="1:7" s="83" customFormat="1" ht="15">
      <c r="A6" s="79"/>
      <c r="B6" s="107" t="s">
        <v>218</v>
      </c>
      <c r="C6" s="107"/>
      <c r="D6" s="107"/>
      <c r="E6" s="107"/>
      <c r="F6" s="107"/>
      <c r="G6" s="82"/>
    </row>
    <row r="7" spans="1:7" s="26" customFormat="1" ht="12.75">
      <c r="A7" s="28"/>
      <c r="B7" s="29"/>
      <c r="C7" s="11"/>
      <c r="D7" s="10"/>
      <c r="E7" s="9"/>
      <c r="F7" s="12"/>
      <c r="G7" s="62"/>
    </row>
    <row r="8" spans="1:7" s="26" customFormat="1" ht="15">
      <c r="A8" s="79" t="s">
        <v>31</v>
      </c>
      <c r="B8" s="29"/>
      <c r="C8" s="11"/>
      <c r="D8" s="10"/>
      <c r="E8" s="9"/>
      <c r="F8" s="12"/>
      <c r="G8" s="62"/>
    </row>
    <row r="9" spans="1:7" s="26" customFormat="1" ht="12.75">
      <c r="A9" s="30"/>
      <c r="B9" s="108" t="s">
        <v>215</v>
      </c>
      <c r="C9" s="108"/>
      <c r="D9" s="108"/>
      <c r="E9" s="108"/>
      <c r="F9" s="108"/>
      <c r="G9" s="62"/>
    </row>
    <row r="10" spans="1:7" s="26" customFormat="1" ht="12.75">
      <c r="A10" s="31"/>
      <c r="B10" s="108"/>
      <c r="C10" s="108"/>
      <c r="D10" s="108"/>
      <c r="E10" s="108"/>
      <c r="F10" s="108"/>
      <c r="G10" s="62"/>
    </row>
    <row r="11" spans="1:7" s="26" customFormat="1" ht="12.75">
      <c r="A11" s="31"/>
      <c r="B11" s="108"/>
      <c r="C11" s="108"/>
      <c r="D11" s="108"/>
      <c r="E11" s="108"/>
      <c r="F11" s="108"/>
      <c r="G11" s="62"/>
    </row>
    <row r="12" spans="1:7" s="26" customFormat="1" ht="12.75">
      <c r="A12" s="31"/>
      <c r="B12" s="108"/>
      <c r="C12" s="108"/>
      <c r="D12" s="108"/>
      <c r="E12" s="108"/>
      <c r="F12" s="108"/>
      <c r="G12" s="62"/>
    </row>
    <row r="13" spans="1:7" s="26" customFormat="1" ht="12.75">
      <c r="A13" s="31"/>
      <c r="B13" s="108"/>
      <c r="C13" s="108"/>
      <c r="D13" s="108"/>
      <c r="E13" s="108"/>
      <c r="F13" s="108"/>
      <c r="G13" s="62"/>
    </row>
    <row r="14" spans="1:7" s="26" customFormat="1" ht="12.75">
      <c r="A14" s="31"/>
      <c r="B14" s="108"/>
      <c r="C14" s="108"/>
      <c r="D14" s="108"/>
      <c r="E14" s="108"/>
      <c r="F14" s="108"/>
      <c r="G14" s="62"/>
    </row>
    <row r="15" spans="1:7" s="26" customFormat="1" ht="12.75">
      <c r="A15" s="31"/>
      <c r="B15" s="108"/>
      <c r="C15" s="108"/>
      <c r="D15" s="108"/>
      <c r="E15" s="108"/>
      <c r="F15" s="108"/>
      <c r="G15" s="62"/>
    </row>
    <row r="16" spans="1:7" s="26" customFormat="1" ht="12.75">
      <c r="A16" s="31"/>
      <c r="B16" s="108"/>
      <c r="C16" s="108"/>
      <c r="D16" s="108"/>
      <c r="E16" s="108"/>
      <c r="F16" s="108"/>
      <c r="G16" s="62"/>
    </row>
    <row r="17" spans="1:7" s="26" customFormat="1" ht="12.75">
      <c r="A17" s="31"/>
      <c r="B17" s="108"/>
      <c r="C17" s="108"/>
      <c r="D17" s="108"/>
      <c r="E17" s="108"/>
      <c r="F17" s="108"/>
      <c r="G17" s="62"/>
    </row>
    <row r="18" spans="1:7" s="26" customFormat="1" ht="12.75">
      <c r="A18" s="31"/>
      <c r="B18" s="108"/>
      <c r="C18" s="108"/>
      <c r="D18" s="108"/>
      <c r="E18" s="108"/>
      <c r="F18" s="108"/>
      <c r="G18" s="62"/>
    </row>
    <row r="19" spans="1:7" s="26" customFormat="1" ht="12.75">
      <c r="A19" s="31"/>
      <c r="B19" s="108"/>
      <c r="C19" s="108"/>
      <c r="D19" s="108"/>
      <c r="E19" s="108"/>
      <c r="F19" s="108"/>
      <c r="G19" s="62"/>
    </row>
    <row r="20" spans="1:7" s="26" customFormat="1" ht="12.75">
      <c r="A20" s="31"/>
      <c r="B20" s="108"/>
      <c r="C20" s="108"/>
      <c r="D20" s="108"/>
      <c r="E20" s="108"/>
      <c r="F20" s="108"/>
      <c r="G20" s="62"/>
    </row>
    <row r="21" spans="1:7" s="26" customFormat="1" ht="12.75">
      <c r="A21" s="31"/>
      <c r="B21" s="108"/>
      <c r="C21" s="108"/>
      <c r="D21" s="108"/>
      <c r="E21" s="108"/>
      <c r="F21" s="108"/>
      <c r="G21" s="62"/>
    </row>
    <row r="22" spans="1:7" s="26" customFormat="1" ht="12.75">
      <c r="A22" s="31"/>
      <c r="B22" s="108"/>
      <c r="C22" s="108"/>
      <c r="D22" s="108"/>
      <c r="E22" s="108"/>
      <c r="F22" s="108"/>
      <c r="G22" s="62"/>
    </row>
    <row r="23" spans="1:7" s="26" customFormat="1" ht="12.75">
      <c r="A23" s="32"/>
      <c r="B23" s="108"/>
      <c r="C23" s="108"/>
      <c r="D23" s="108"/>
      <c r="E23" s="108"/>
      <c r="F23" s="108"/>
      <c r="G23" s="62"/>
    </row>
    <row r="24" spans="1:7" s="26" customFormat="1" ht="12.75">
      <c r="A24" s="32"/>
      <c r="B24" s="33"/>
      <c r="C24" s="33"/>
      <c r="D24" s="17"/>
      <c r="E24" s="17"/>
      <c r="F24" s="17"/>
      <c r="G24" s="62"/>
    </row>
    <row r="25" spans="1:7" s="26" customFormat="1" ht="12.75">
      <c r="A25" s="32"/>
      <c r="B25" s="33"/>
      <c r="C25" s="33"/>
      <c r="D25" s="17"/>
      <c r="E25" s="17"/>
      <c r="F25" s="17"/>
      <c r="G25" s="62"/>
    </row>
    <row r="26" spans="1:7" s="26" customFormat="1" ht="13.5">
      <c r="A26" s="18" t="s">
        <v>32</v>
      </c>
      <c r="B26" s="18"/>
      <c r="C26" s="32"/>
      <c r="D26" s="19"/>
      <c r="E26" s="19"/>
      <c r="F26" s="20" t="s">
        <v>26</v>
      </c>
      <c r="G26" s="62"/>
    </row>
    <row r="27" spans="1:7" s="26" customFormat="1" ht="13.5">
      <c r="A27" s="18"/>
      <c r="B27" s="18"/>
      <c r="C27" s="32"/>
      <c r="D27" s="19"/>
      <c r="E27" s="19"/>
      <c r="F27" s="20"/>
      <c r="G27" s="62"/>
    </row>
    <row r="28" spans="1:7" s="26" customFormat="1" ht="13.5">
      <c r="A28" s="21"/>
      <c r="B28" s="28" t="s">
        <v>33</v>
      </c>
      <c r="C28" s="21"/>
      <c r="D28" s="13"/>
      <c r="E28" s="19"/>
      <c r="F28" s="88">
        <f>+F83</f>
        <v>0</v>
      </c>
      <c r="G28" s="62"/>
    </row>
    <row r="29" spans="1:7" s="26" customFormat="1" ht="13.5">
      <c r="A29" s="21"/>
      <c r="B29" s="28" t="s">
        <v>34</v>
      </c>
      <c r="C29" s="21"/>
      <c r="D29" s="13"/>
      <c r="E29" s="19"/>
      <c r="F29" s="85">
        <f>+F96</f>
        <v>0</v>
      </c>
      <c r="G29" s="62"/>
    </row>
    <row r="30" spans="1:7" s="26" customFormat="1" ht="13.5">
      <c r="A30" s="21"/>
      <c r="B30" s="28" t="s">
        <v>210</v>
      </c>
      <c r="C30" s="21"/>
      <c r="D30" s="13"/>
      <c r="E30" s="19"/>
      <c r="F30" s="85">
        <f>+F123</f>
        <v>0</v>
      </c>
      <c r="G30" s="62"/>
    </row>
    <row r="31" spans="1:7" s="26" customFormat="1" ht="13.5">
      <c r="A31" s="21"/>
      <c r="B31" s="28" t="s">
        <v>207</v>
      </c>
      <c r="C31" s="21"/>
      <c r="D31" s="13"/>
      <c r="E31" s="19"/>
      <c r="F31" s="85">
        <f>+F127</f>
        <v>0</v>
      </c>
      <c r="G31" s="62"/>
    </row>
    <row r="32" spans="1:7" s="26" customFormat="1" ht="13.5">
      <c r="A32" s="21"/>
      <c r="B32" s="28" t="s">
        <v>35</v>
      </c>
      <c r="C32" s="21"/>
      <c r="D32" s="13"/>
      <c r="E32" s="19"/>
      <c r="F32" s="90"/>
      <c r="G32" s="62"/>
    </row>
    <row r="33" spans="1:7" s="26" customFormat="1" ht="13.5">
      <c r="A33" s="21"/>
      <c r="B33" s="28" t="s">
        <v>208</v>
      </c>
      <c r="C33" s="21"/>
      <c r="D33" s="13"/>
      <c r="E33" s="19"/>
      <c r="F33" s="86">
        <f>+F140</f>
        <v>0</v>
      </c>
      <c r="G33" s="62"/>
    </row>
    <row r="34" spans="1:7" s="26" customFormat="1" ht="13.5">
      <c r="A34" s="21"/>
      <c r="B34" s="28" t="s">
        <v>209</v>
      </c>
      <c r="C34" s="21"/>
      <c r="D34" s="13"/>
      <c r="E34" s="19"/>
      <c r="F34" s="85">
        <f>+F147</f>
        <v>0</v>
      </c>
      <c r="G34" s="62"/>
    </row>
    <row r="35" spans="1:7" s="26" customFormat="1" ht="13.5">
      <c r="A35" s="21"/>
      <c r="B35" s="28" t="s">
        <v>206</v>
      </c>
      <c r="C35" s="21"/>
      <c r="D35" s="13"/>
      <c r="E35" s="19"/>
      <c r="F35" s="85">
        <f>+F161</f>
        <v>0</v>
      </c>
      <c r="G35" s="62"/>
    </row>
    <row r="36" spans="1:7" s="26" customFormat="1" ht="13.5">
      <c r="A36" s="21"/>
      <c r="B36" s="21"/>
      <c r="C36" s="22"/>
      <c r="D36" s="13"/>
      <c r="E36" s="19"/>
      <c r="F36" s="19"/>
      <c r="G36" s="62"/>
    </row>
    <row r="37" spans="1:7" s="26" customFormat="1" ht="13.5">
      <c r="A37" s="21"/>
      <c r="B37" s="21"/>
      <c r="C37" s="22"/>
      <c r="D37" s="13"/>
      <c r="E37" s="19"/>
      <c r="F37" s="19"/>
      <c r="G37" s="62"/>
    </row>
    <row r="38" spans="1:7" s="26" customFormat="1" ht="13.5">
      <c r="A38" s="21"/>
      <c r="B38" s="34"/>
      <c r="C38" s="34"/>
      <c r="D38" s="13"/>
      <c r="E38" s="13"/>
      <c r="F38" s="13"/>
      <c r="G38" s="62"/>
    </row>
    <row r="39" spans="1:7" s="26" customFormat="1" ht="13.5">
      <c r="A39" s="21"/>
      <c r="B39" s="32"/>
      <c r="C39" s="23"/>
      <c r="D39" s="15" t="s">
        <v>36</v>
      </c>
      <c r="E39" s="15"/>
      <c r="F39" s="86">
        <f>SUM(F28:F38)</f>
        <v>0</v>
      </c>
      <c r="G39" s="62"/>
    </row>
    <row r="40" spans="1:7" s="26" customFormat="1" ht="13.5">
      <c r="A40" s="21"/>
      <c r="B40" s="32"/>
      <c r="C40" s="23"/>
      <c r="D40" s="16"/>
      <c r="E40" s="16"/>
      <c r="F40" s="87"/>
      <c r="G40" s="62"/>
    </row>
    <row r="41" spans="1:7" s="26" customFormat="1" ht="13.5">
      <c r="A41" s="21"/>
      <c r="B41" s="32"/>
      <c r="C41" s="23"/>
      <c r="D41" s="15" t="s">
        <v>37</v>
      </c>
      <c r="E41" s="15"/>
      <c r="F41" s="88">
        <f>ROUND((F39*16%),2)</f>
        <v>0</v>
      </c>
      <c r="G41" s="62"/>
    </row>
    <row r="42" spans="1:7" s="26" customFormat="1" ht="13.5">
      <c r="A42" s="21"/>
      <c r="B42" s="32"/>
      <c r="C42" s="23"/>
      <c r="D42" s="16"/>
      <c r="E42" s="16"/>
      <c r="F42" s="89"/>
      <c r="G42" s="62"/>
    </row>
    <row r="43" spans="1:7" s="26" customFormat="1" ht="13.5">
      <c r="A43" s="21"/>
      <c r="B43" s="32"/>
      <c r="C43" s="23"/>
      <c r="D43" s="15" t="s">
        <v>38</v>
      </c>
      <c r="E43" s="15"/>
      <c r="F43" s="86">
        <f>SUM(F39:F41)</f>
        <v>0</v>
      </c>
      <c r="G43" s="62"/>
    </row>
    <row r="44" spans="1:7" s="26" customFormat="1" ht="13.5">
      <c r="A44" s="21"/>
      <c r="B44" s="34"/>
      <c r="C44" s="34"/>
      <c r="D44" s="13"/>
      <c r="E44" s="13"/>
      <c r="F44" s="84"/>
      <c r="G44" s="62"/>
    </row>
    <row r="45" spans="1:7" s="26" customFormat="1" ht="12.75">
      <c r="A45" s="35"/>
      <c r="B45" s="35"/>
      <c r="C45" s="35"/>
      <c r="D45" s="35"/>
      <c r="E45" s="14"/>
      <c r="F45" s="14"/>
      <c r="G45" s="62"/>
    </row>
    <row r="46" spans="1:7" s="26" customFormat="1" ht="12.75">
      <c r="A46" s="35"/>
      <c r="B46" s="35"/>
      <c r="C46" s="35"/>
      <c r="D46" s="35"/>
      <c r="E46" s="14"/>
      <c r="F46" s="14"/>
      <c r="G46" s="62"/>
    </row>
    <row r="47" spans="1:7" s="26" customFormat="1" ht="12.75">
      <c r="A47" s="35"/>
      <c r="B47" s="35"/>
      <c r="C47" s="35"/>
      <c r="D47" s="35"/>
      <c r="E47" s="14"/>
      <c r="F47" s="14"/>
      <c r="G47" s="62"/>
    </row>
    <row r="48" spans="1:7" s="26" customFormat="1" ht="12.75">
      <c r="A48" s="35"/>
      <c r="B48" s="35"/>
      <c r="C48" s="35"/>
      <c r="D48" s="35"/>
      <c r="E48" s="14"/>
      <c r="F48" s="14"/>
      <c r="G48" s="62"/>
    </row>
    <row r="49" spans="1:7" s="26" customFormat="1" ht="12.75">
      <c r="A49" s="35"/>
      <c r="B49" s="35"/>
      <c r="C49" s="35"/>
      <c r="D49" s="35"/>
      <c r="E49" s="14"/>
      <c r="F49" s="14"/>
      <c r="G49" s="62"/>
    </row>
    <row r="50" spans="1:7" s="26" customFormat="1" ht="12.75">
      <c r="A50" s="35"/>
      <c r="B50" s="35"/>
      <c r="C50" s="35"/>
      <c r="D50" s="35"/>
      <c r="E50" s="14"/>
      <c r="F50" s="14"/>
      <c r="G50" s="62"/>
    </row>
    <row r="51" spans="1:7" s="26" customFormat="1" ht="12.75">
      <c r="A51" s="35"/>
      <c r="B51" s="35"/>
      <c r="C51" s="35"/>
      <c r="D51" s="35"/>
      <c r="E51" s="14"/>
      <c r="F51" s="14"/>
      <c r="G51" s="62"/>
    </row>
    <row r="52" spans="1:7" s="26" customFormat="1" ht="12.75">
      <c r="A52" s="35"/>
      <c r="B52" s="35"/>
      <c r="C52" s="35"/>
      <c r="D52" s="35"/>
      <c r="E52" s="14"/>
      <c r="F52" s="14"/>
      <c r="G52" s="62"/>
    </row>
    <row r="53" spans="1:7" s="26" customFormat="1" ht="12.75">
      <c r="A53" s="35"/>
      <c r="B53" s="35"/>
      <c r="C53" s="35"/>
      <c r="D53" s="35"/>
      <c r="E53" s="14"/>
      <c r="F53" s="14"/>
      <c r="G53" s="62"/>
    </row>
    <row r="54" spans="1:7" s="26" customFormat="1" ht="12.75">
      <c r="A54" s="35"/>
      <c r="B54" s="35"/>
      <c r="C54" s="35"/>
      <c r="D54" s="35"/>
      <c r="E54" s="14"/>
      <c r="F54" s="14"/>
      <c r="G54" s="62"/>
    </row>
    <row r="55" spans="1:7" s="26" customFormat="1" ht="12.75">
      <c r="A55" s="35"/>
      <c r="B55" s="35"/>
      <c r="C55" s="35"/>
      <c r="D55" s="35"/>
      <c r="E55" s="14"/>
      <c r="F55" s="14"/>
      <c r="G55" s="62"/>
    </row>
    <row r="56" spans="1:7" s="26" customFormat="1" ht="12.75">
      <c r="A56" s="35"/>
      <c r="B56" s="35"/>
      <c r="C56" s="35"/>
      <c r="D56" s="35"/>
      <c r="E56" s="14"/>
      <c r="F56" s="14"/>
      <c r="G56" s="62"/>
    </row>
    <row r="57" spans="1:7" s="26" customFormat="1" ht="12.75">
      <c r="A57" s="35"/>
      <c r="B57" s="35"/>
      <c r="C57" s="35"/>
      <c r="D57" s="35"/>
      <c r="E57" s="14"/>
      <c r="F57" s="14"/>
      <c r="G57" s="62"/>
    </row>
    <row r="58" spans="1:7" s="26" customFormat="1" ht="24" customHeight="1">
      <c r="A58" s="115" t="s">
        <v>6</v>
      </c>
      <c r="B58" s="115"/>
      <c r="C58" s="115"/>
      <c r="D58" s="115"/>
      <c r="E58" s="115"/>
      <c r="F58" s="115"/>
      <c r="G58" s="62"/>
    </row>
    <row r="59" spans="1:7" s="26" customFormat="1" ht="16.5" customHeight="1">
      <c r="A59" s="116" t="s">
        <v>217</v>
      </c>
      <c r="B59" s="116"/>
      <c r="C59" s="116"/>
      <c r="D59" s="116"/>
      <c r="E59" s="116"/>
      <c r="F59" s="116"/>
      <c r="G59" s="62"/>
    </row>
    <row r="60" spans="1:7" s="83" customFormat="1" ht="16.5" customHeight="1">
      <c r="A60" s="117" t="s">
        <v>218</v>
      </c>
      <c r="B60" s="118"/>
      <c r="C60" s="118"/>
      <c r="D60" s="118"/>
      <c r="E60" s="118"/>
      <c r="F60" s="119"/>
      <c r="G60" s="82"/>
    </row>
    <row r="61" spans="1:7" s="1" customFormat="1" ht="11.25">
      <c r="A61" s="120" t="s">
        <v>7</v>
      </c>
      <c r="B61" s="120"/>
      <c r="C61" s="120"/>
      <c r="D61" s="120"/>
      <c r="E61" s="120"/>
      <c r="F61" s="120"/>
      <c r="G61" s="63"/>
    </row>
    <row r="62" spans="1:7" s="1" customFormat="1" ht="12">
      <c r="A62" s="80" t="s">
        <v>8</v>
      </c>
      <c r="B62" s="80" t="s">
        <v>9</v>
      </c>
      <c r="C62" s="80" t="s">
        <v>0</v>
      </c>
      <c r="D62" s="77" t="s">
        <v>10</v>
      </c>
      <c r="E62" s="78" t="s">
        <v>14</v>
      </c>
      <c r="F62" s="78" t="s">
        <v>11</v>
      </c>
      <c r="G62" s="63"/>
    </row>
    <row r="63" spans="1:7" s="1" customFormat="1" ht="12.75">
      <c r="A63" s="72" t="s">
        <v>15</v>
      </c>
      <c r="B63" s="73" t="s">
        <v>16</v>
      </c>
      <c r="C63" s="74"/>
      <c r="D63" s="75"/>
      <c r="E63" s="75"/>
      <c r="F63" s="76"/>
      <c r="G63" s="63"/>
    </row>
    <row r="64" spans="1:7" s="1" customFormat="1" ht="33" customHeight="1">
      <c r="A64" s="36" t="s">
        <v>39</v>
      </c>
      <c r="B64" s="37" t="s">
        <v>40</v>
      </c>
      <c r="C64" s="38" t="s">
        <v>2</v>
      </c>
      <c r="D64" s="39">
        <f>661.47+261.54</f>
        <v>923.01</v>
      </c>
      <c r="E64" s="39"/>
      <c r="F64" s="40">
        <f>ROUND((D64*E64),2)</f>
        <v>0</v>
      </c>
      <c r="G64" s="63"/>
    </row>
    <row r="65" spans="1:7" s="1" customFormat="1" ht="92.25">
      <c r="A65" s="36" t="s">
        <v>41</v>
      </c>
      <c r="B65" s="41" t="s">
        <v>221</v>
      </c>
      <c r="C65" s="38" t="s">
        <v>3</v>
      </c>
      <c r="D65" s="39">
        <f>308.36+206.1+250</f>
        <v>764.46</v>
      </c>
      <c r="E65" s="39"/>
      <c r="F65" s="40">
        <f aca="true" t="shared" si="0" ref="F65:F81">ROUND((D65*E65),2)</f>
        <v>0</v>
      </c>
      <c r="G65" s="63"/>
    </row>
    <row r="66" spans="1:6" ht="101.25" customHeight="1">
      <c r="A66" s="36" t="s">
        <v>42</v>
      </c>
      <c r="B66" s="37" t="s">
        <v>222</v>
      </c>
      <c r="C66" s="38" t="s">
        <v>3</v>
      </c>
      <c r="D66" s="39">
        <f>407.93+50</f>
        <v>457.93</v>
      </c>
      <c r="E66" s="39"/>
      <c r="F66" s="40">
        <f t="shared" si="0"/>
        <v>0</v>
      </c>
    </row>
    <row r="67" spans="1:6" ht="89.25" customHeight="1">
      <c r="A67" s="36" t="s">
        <v>43</v>
      </c>
      <c r="B67" s="37" t="s">
        <v>223</v>
      </c>
      <c r="C67" s="38" t="s">
        <v>3</v>
      </c>
      <c r="D67" s="39">
        <f>11.55+18.54+5</f>
        <v>35.09</v>
      </c>
      <c r="E67" s="39"/>
      <c r="F67" s="40">
        <f t="shared" si="0"/>
        <v>0</v>
      </c>
    </row>
    <row r="68" spans="1:6" ht="113.25" customHeight="1">
      <c r="A68" s="36" t="s">
        <v>44</v>
      </c>
      <c r="B68" s="37" t="s">
        <v>198</v>
      </c>
      <c r="C68" s="38" t="s">
        <v>3</v>
      </c>
      <c r="D68" s="39">
        <f>488.58+125.27+150-10.07</f>
        <v>753.78</v>
      </c>
      <c r="E68" s="39"/>
      <c r="F68" s="40">
        <f t="shared" si="0"/>
        <v>0</v>
      </c>
    </row>
    <row r="69" spans="1:6" ht="52.5">
      <c r="A69" s="36" t="s">
        <v>45</v>
      </c>
      <c r="B69" s="37" t="s">
        <v>47</v>
      </c>
      <c r="C69" s="38" t="s">
        <v>2</v>
      </c>
      <c r="D69" s="39">
        <f>203.13+5.12</f>
        <v>208.25</v>
      </c>
      <c r="E69" s="39"/>
      <c r="F69" s="40">
        <f t="shared" si="0"/>
        <v>0</v>
      </c>
    </row>
    <row r="70" spans="1:6" ht="52.5">
      <c r="A70" s="36" t="s">
        <v>46</v>
      </c>
      <c r="B70" s="37" t="s">
        <v>140</v>
      </c>
      <c r="C70" s="38" t="s">
        <v>2</v>
      </c>
      <c r="D70" s="39">
        <v>19.29</v>
      </c>
      <c r="E70" s="39"/>
      <c r="F70" s="40">
        <f>ROUND((D70*E70),2)</f>
        <v>0</v>
      </c>
    </row>
    <row r="71" spans="1:6" ht="54.75" customHeight="1">
      <c r="A71" s="36" t="s">
        <v>48</v>
      </c>
      <c r="B71" s="37" t="s">
        <v>50</v>
      </c>
      <c r="C71" s="38" t="s">
        <v>4</v>
      </c>
      <c r="D71" s="39">
        <v>98.59</v>
      </c>
      <c r="E71" s="39"/>
      <c r="F71" s="40">
        <f t="shared" si="0"/>
        <v>0</v>
      </c>
    </row>
    <row r="72" spans="1:6" ht="93" customHeight="1">
      <c r="A72" s="36" t="s">
        <v>49</v>
      </c>
      <c r="B72" s="37" t="s">
        <v>52</v>
      </c>
      <c r="C72" s="38" t="s">
        <v>4</v>
      </c>
      <c r="D72" s="39">
        <f>3632.68+94.24</f>
        <v>3726.9199999999996</v>
      </c>
      <c r="E72" s="39"/>
      <c r="F72" s="40">
        <f t="shared" si="0"/>
        <v>0</v>
      </c>
    </row>
    <row r="73" spans="1:6" ht="92.25" customHeight="1">
      <c r="A73" s="36" t="s">
        <v>51</v>
      </c>
      <c r="B73" s="37" t="s">
        <v>54</v>
      </c>
      <c r="C73" s="38" t="s">
        <v>4</v>
      </c>
      <c r="D73" s="39">
        <v>1565.29</v>
      </c>
      <c r="E73" s="39"/>
      <c r="F73" s="40">
        <f t="shared" si="0"/>
        <v>0</v>
      </c>
    </row>
    <row r="74" spans="1:6" ht="93" customHeight="1">
      <c r="A74" s="36" t="s">
        <v>53</v>
      </c>
      <c r="B74" s="37" t="s">
        <v>56</v>
      </c>
      <c r="C74" s="38" t="s">
        <v>4</v>
      </c>
      <c r="D74" s="39">
        <v>2504.8500000000004</v>
      </c>
      <c r="E74" s="39"/>
      <c r="F74" s="40">
        <f t="shared" si="0"/>
        <v>0</v>
      </c>
    </row>
    <row r="75" spans="1:6" ht="52.5">
      <c r="A75" s="36" t="s">
        <v>55</v>
      </c>
      <c r="B75" s="37" t="s">
        <v>160</v>
      </c>
      <c r="C75" s="38" t="s">
        <v>2</v>
      </c>
      <c r="D75" s="39">
        <v>408.1499999999999</v>
      </c>
      <c r="E75" s="39"/>
      <c r="F75" s="40">
        <f t="shared" si="0"/>
        <v>0</v>
      </c>
    </row>
    <row r="76" spans="1:6" ht="78.75">
      <c r="A76" s="36" t="s">
        <v>57</v>
      </c>
      <c r="B76" s="37" t="s">
        <v>151</v>
      </c>
      <c r="C76" s="38" t="s">
        <v>3</v>
      </c>
      <c r="D76" s="39">
        <v>64.7</v>
      </c>
      <c r="E76" s="39"/>
      <c r="F76" s="40">
        <f t="shared" si="0"/>
        <v>0</v>
      </c>
    </row>
    <row r="77" spans="1:6" ht="78.75">
      <c r="A77" s="36" t="s">
        <v>58</v>
      </c>
      <c r="B77" s="37" t="s">
        <v>150</v>
      </c>
      <c r="C77" s="38" t="s">
        <v>3</v>
      </c>
      <c r="D77" s="39">
        <v>4.029999999999999</v>
      </c>
      <c r="E77" s="39"/>
      <c r="F77" s="40">
        <f>ROUND((D77*E77),2)</f>
        <v>0</v>
      </c>
    </row>
    <row r="78" spans="1:6" ht="78.75">
      <c r="A78" s="36" t="s">
        <v>59</v>
      </c>
      <c r="B78" s="37" t="s">
        <v>152</v>
      </c>
      <c r="C78" s="38" t="s">
        <v>3</v>
      </c>
      <c r="D78" s="39">
        <v>0.8</v>
      </c>
      <c r="E78" s="39"/>
      <c r="F78" s="40">
        <f>ROUND((D78*E78),2)</f>
        <v>0</v>
      </c>
    </row>
    <row r="79" spans="1:6" ht="44.25" customHeight="1">
      <c r="A79" s="36" t="s">
        <v>60</v>
      </c>
      <c r="B79" s="37" t="s">
        <v>13</v>
      </c>
      <c r="C79" s="38" t="s">
        <v>2</v>
      </c>
      <c r="D79" s="39">
        <v>48.379999999999995</v>
      </c>
      <c r="E79" s="39"/>
      <c r="F79" s="40">
        <f>ROUND((D79*E79),2)</f>
        <v>0</v>
      </c>
    </row>
    <row r="80" spans="1:6" ht="66">
      <c r="A80" s="36" t="s">
        <v>61</v>
      </c>
      <c r="B80" s="37" t="s">
        <v>28</v>
      </c>
      <c r="C80" s="38" t="s">
        <v>5</v>
      </c>
      <c r="D80" s="39">
        <v>57.589999999999996</v>
      </c>
      <c r="E80" s="39"/>
      <c r="F80" s="40">
        <f t="shared" si="0"/>
        <v>0</v>
      </c>
    </row>
    <row r="81" spans="1:6" ht="92.25">
      <c r="A81" s="36" t="s">
        <v>62</v>
      </c>
      <c r="B81" s="37" t="s">
        <v>180</v>
      </c>
      <c r="C81" s="38" t="s">
        <v>5</v>
      </c>
      <c r="D81" s="39">
        <v>56.24</v>
      </c>
      <c r="E81" s="39"/>
      <c r="F81" s="40">
        <f t="shared" si="0"/>
        <v>0</v>
      </c>
    </row>
    <row r="82" spans="1:6" ht="52.5">
      <c r="A82" s="36" t="s">
        <v>63</v>
      </c>
      <c r="B82" s="37" t="s">
        <v>27</v>
      </c>
      <c r="C82" s="38" t="s">
        <v>5</v>
      </c>
      <c r="D82" s="39">
        <v>5</v>
      </c>
      <c r="E82" s="39"/>
      <c r="F82" s="40">
        <f>ROUND((D82*E82),2)</f>
        <v>0</v>
      </c>
    </row>
    <row r="83" spans="1:6" ht="12.75">
      <c r="A83" s="38"/>
      <c r="B83" s="42" t="s">
        <v>17</v>
      </c>
      <c r="C83" s="43"/>
      <c r="D83" s="44"/>
      <c r="E83" s="44"/>
      <c r="F83" s="66">
        <f>SUM(F64:F82)</f>
        <v>0</v>
      </c>
    </row>
    <row r="84" spans="1:6" ht="12.75">
      <c r="A84" s="45" t="s">
        <v>18</v>
      </c>
      <c r="B84" s="42" t="s">
        <v>19</v>
      </c>
      <c r="C84" s="43"/>
      <c r="D84" s="44"/>
      <c r="E84" s="44"/>
      <c r="F84" s="40"/>
    </row>
    <row r="85" spans="1:7" s="4" customFormat="1" ht="92.25">
      <c r="A85" s="36" t="s">
        <v>64</v>
      </c>
      <c r="B85" s="37" t="s">
        <v>199</v>
      </c>
      <c r="C85" s="38" t="s">
        <v>2</v>
      </c>
      <c r="D85" s="39">
        <v>554.6700000000001</v>
      </c>
      <c r="E85" s="39"/>
      <c r="F85" s="40">
        <f aca="true" t="shared" si="1" ref="F85:F95">ROUND((D85*E85),2)</f>
        <v>0</v>
      </c>
      <c r="G85" s="64"/>
    </row>
    <row r="86" spans="1:6" ht="92.25">
      <c r="A86" s="36" t="s">
        <v>65</v>
      </c>
      <c r="B86" s="37" t="s">
        <v>200</v>
      </c>
      <c r="C86" s="38" t="s">
        <v>2</v>
      </c>
      <c r="D86" s="39">
        <v>16.900000000000002</v>
      </c>
      <c r="E86" s="39"/>
      <c r="F86" s="40">
        <f t="shared" si="1"/>
        <v>0</v>
      </c>
    </row>
    <row r="87" spans="1:6" ht="105">
      <c r="A87" s="36" t="s">
        <v>66</v>
      </c>
      <c r="B87" s="37" t="s">
        <v>201</v>
      </c>
      <c r="C87" s="38" t="s">
        <v>2</v>
      </c>
      <c r="D87" s="39">
        <v>560.3299999999999</v>
      </c>
      <c r="E87" s="39"/>
      <c r="F87" s="40">
        <f t="shared" si="1"/>
        <v>0</v>
      </c>
    </row>
    <row r="88" spans="1:6" ht="98.25" customHeight="1">
      <c r="A88" s="36" t="s">
        <v>67</v>
      </c>
      <c r="B88" s="37" t="s">
        <v>202</v>
      </c>
      <c r="C88" s="38" t="s">
        <v>2</v>
      </c>
      <c r="D88" s="39">
        <f>758.98+10.54</f>
        <v>769.52</v>
      </c>
      <c r="E88" s="39"/>
      <c r="F88" s="40">
        <f t="shared" si="1"/>
        <v>0</v>
      </c>
    </row>
    <row r="89" spans="1:6" ht="99.75" customHeight="1">
      <c r="A89" s="36" t="s">
        <v>68</v>
      </c>
      <c r="B89" s="37" t="s">
        <v>203</v>
      </c>
      <c r="C89" s="38" t="s">
        <v>2</v>
      </c>
      <c r="D89" s="39">
        <v>166.14</v>
      </c>
      <c r="E89" s="39"/>
      <c r="F89" s="40">
        <f t="shared" si="1"/>
        <v>0</v>
      </c>
    </row>
    <row r="90" spans="1:6" ht="78.75">
      <c r="A90" s="36" t="s">
        <v>69</v>
      </c>
      <c r="B90" s="37" t="s">
        <v>70</v>
      </c>
      <c r="C90" s="38" t="s">
        <v>4</v>
      </c>
      <c r="D90" s="39">
        <v>128.35</v>
      </c>
      <c r="E90" s="39"/>
      <c r="F90" s="40">
        <f t="shared" si="1"/>
        <v>0</v>
      </c>
    </row>
    <row r="91" spans="1:6" ht="111" customHeight="1">
      <c r="A91" s="36" t="s">
        <v>71</v>
      </c>
      <c r="B91" s="37" t="s">
        <v>72</v>
      </c>
      <c r="C91" s="38" t="s">
        <v>4</v>
      </c>
      <c r="D91" s="39">
        <f>16230.32+94.24</f>
        <v>16324.56</v>
      </c>
      <c r="E91" s="39"/>
      <c r="F91" s="40">
        <f t="shared" si="1"/>
        <v>0</v>
      </c>
    </row>
    <row r="92" spans="1:9" s="64" customFormat="1" ht="113.25" customHeight="1">
      <c r="A92" s="36" t="s">
        <v>73</v>
      </c>
      <c r="B92" s="37" t="s">
        <v>74</v>
      </c>
      <c r="C92" s="38" t="s">
        <v>4</v>
      </c>
      <c r="D92" s="39">
        <v>4684.129999999999</v>
      </c>
      <c r="E92" s="39"/>
      <c r="F92" s="40">
        <f t="shared" si="1"/>
        <v>0</v>
      </c>
      <c r="H92" s="2"/>
      <c r="I92" s="2"/>
    </row>
    <row r="93" spans="1:9" s="64" customFormat="1" ht="113.25" customHeight="1">
      <c r="A93" s="36" t="s">
        <v>75</v>
      </c>
      <c r="B93" s="37" t="s">
        <v>76</v>
      </c>
      <c r="C93" s="38" t="s">
        <v>4</v>
      </c>
      <c r="D93" s="39">
        <v>5429.49</v>
      </c>
      <c r="E93" s="39"/>
      <c r="F93" s="40">
        <f t="shared" si="1"/>
        <v>0</v>
      </c>
      <c r="H93" s="2"/>
      <c r="I93" s="2"/>
    </row>
    <row r="94" spans="1:9" s="64" customFormat="1" ht="159" customHeight="1">
      <c r="A94" s="36" t="s">
        <v>77</v>
      </c>
      <c r="B94" s="37" t="s">
        <v>204</v>
      </c>
      <c r="C94" s="38" t="s">
        <v>3</v>
      </c>
      <c r="D94" s="39">
        <v>172.27000000000007</v>
      </c>
      <c r="E94" s="39"/>
      <c r="F94" s="40">
        <f t="shared" si="1"/>
        <v>0</v>
      </c>
      <c r="H94" s="2"/>
      <c r="I94" s="2"/>
    </row>
    <row r="95" spans="1:9" s="64" customFormat="1" ht="105">
      <c r="A95" s="36" t="s">
        <v>78</v>
      </c>
      <c r="B95" s="37" t="s">
        <v>153</v>
      </c>
      <c r="C95" s="38" t="s">
        <v>3</v>
      </c>
      <c r="D95" s="39">
        <f>57.5+1.39</f>
        <v>58.89</v>
      </c>
      <c r="E95" s="39"/>
      <c r="F95" s="40">
        <f t="shared" si="1"/>
        <v>0</v>
      </c>
      <c r="H95" s="2"/>
      <c r="I95" s="2"/>
    </row>
    <row r="96" spans="1:9" s="64" customFormat="1" ht="12.75">
      <c r="A96" s="38"/>
      <c r="B96" s="42" t="s">
        <v>20</v>
      </c>
      <c r="C96" s="43"/>
      <c r="D96" s="44"/>
      <c r="E96" s="44"/>
      <c r="F96" s="66">
        <f>SUM(F85:F95)</f>
        <v>0</v>
      </c>
      <c r="H96" s="2"/>
      <c r="I96" s="2"/>
    </row>
    <row r="97" spans="1:9" s="64" customFormat="1" ht="12.75">
      <c r="A97" s="46" t="s">
        <v>21</v>
      </c>
      <c r="B97" s="47" t="s">
        <v>210</v>
      </c>
      <c r="C97" s="48"/>
      <c r="D97" s="49"/>
      <c r="E97" s="49"/>
      <c r="F97" s="40"/>
      <c r="H97" s="2"/>
      <c r="I97" s="2"/>
    </row>
    <row r="98" spans="1:9" s="64" customFormat="1" ht="92.25">
      <c r="A98" s="36" t="s">
        <v>79</v>
      </c>
      <c r="B98" s="37" t="s">
        <v>80</v>
      </c>
      <c r="C98" s="38" t="s">
        <v>2</v>
      </c>
      <c r="D98" s="39">
        <v>315.17</v>
      </c>
      <c r="E98" s="39"/>
      <c r="F98" s="40">
        <f aca="true" t="shared" si="2" ref="F98:F122">ROUND((D98*E98),2)</f>
        <v>0</v>
      </c>
      <c r="H98" s="2"/>
      <c r="I98" s="2"/>
    </row>
    <row r="99" spans="1:9" s="64" customFormat="1" ht="92.25">
      <c r="A99" s="36" t="s">
        <v>81</v>
      </c>
      <c r="B99" s="37" t="s">
        <v>82</v>
      </c>
      <c r="C99" s="38" t="s">
        <v>5</v>
      </c>
      <c r="D99" s="39">
        <v>149.62</v>
      </c>
      <c r="E99" s="39"/>
      <c r="F99" s="40">
        <f t="shared" si="2"/>
        <v>0</v>
      </c>
      <c r="H99" s="2"/>
      <c r="I99" s="2"/>
    </row>
    <row r="100" spans="1:9" s="64" customFormat="1" ht="92.25">
      <c r="A100" s="36" t="s">
        <v>83</v>
      </c>
      <c r="B100" s="37" t="s">
        <v>84</v>
      </c>
      <c r="C100" s="38" t="s">
        <v>5</v>
      </c>
      <c r="D100" s="39">
        <f>54.18+24</f>
        <v>78.18</v>
      </c>
      <c r="E100" s="39"/>
      <c r="F100" s="40">
        <f t="shared" si="2"/>
        <v>0</v>
      </c>
      <c r="H100" s="2"/>
      <c r="I100" s="2"/>
    </row>
    <row r="101" spans="1:9" s="64" customFormat="1" ht="92.25">
      <c r="A101" s="36" t="s">
        <v>85</v>
      </c>
      <c r="B101" s="37" t="s">
        <v>86</v>
      </c>
      <c r="C101" s="38" t="s">
        <v>5</v>
      </c>
      <c r="D101" s="39">
        <v>8.98</v>
      </c>
      <c r="E101" s="39"/>
      <c r="F101" s="40">
        <f t="shared" si="2"/>
        <v>0</v>
      </c>
      <c r="H101" s="2"/>
      <c r="I101" s="2"/>
    </row>
    <row r="102" spans="1:9" s="64" customFormat="1" ht="66">
      <c r="A102" s="36" t="s">
        <v>87</v>
      </c>
      <c r="B102" s="37" t="s">
        <v>88</v>
      </c>
      <c r="C102" s="38" t="s">
        <v>5</v>
      </c>
      <c r="D102" s="39">
        <v>100.12000000000002</v>
      </c>
      <c r="E102" s="39"/>
      <c r="F102" s="40">
        <f t="shared" si="2"/>
        <v>0</v>
      </c>
      <c r="H102" s="2"/>
      <c r="I102" s="2"/>
    </row>
    <row r="103" spans="1:9" s="64" customFormat="1" ht="92.25">
      <c r="A103" s="36" t="s">
        <v>89</v>
      </c>
      <c r="B103" s="37" t="s">
        <v>90</v>
      </c>
      <c r="C103" s="38" t="s">
        <v>5</v>
      </c>
      <c r="D103" s="39">
        <f>63.15+13.6</f>
        <v>76.75</v>
      </c>
      <c r="E103" s="39"/>
      <c r="F103" s="40">
        <f t="shared" si="2"/>
        <v>0</v>
      </c>
      <c r="H103" s="2"/>
      <c r="I103" s="2"/>
    </row>
    <row r="104" spans="1:9" s="64" customFormat="1" ht="78.75">
      <c r="A104" s="36" t="s">
        <v>91</v>
      </c>
      <c r="B104" s="37" t="s">
        <v>93</v>
      </c>
      <c r="C104" s="38" t="s">
        <v>5</v>
      </c>
      <c r="D104" s="39">
        <f>13.1+27.5</f>
        <v>40.6</v>
      </c>
      <c r="E104" s="39"/>
      <c r="F104" s="40">
        <f t="shared" si="2"/>
        <v>0</v>
      </c>
      <c r="H104" s="2"/>
      <c r="I104" s="2"/>
    </row>
    <row r="105" spans="1:9" s="64" customFormat="1" ht="126" customHeight="1">
      <c r="A105" s="36" t="s">
        <v>92</v>
      </c>
      <c r="B105" s="37" t="s">
        <v>154</v>
      </c>
      <c r="C105" s="38" t="s">
        <v>5</v>
      </c>
      <c r="D105" s="39">
        <v>120.65</v>
      </c>
      <c r="E105" s="39"/>
      <c r="F105" s="40">
        <f t="shared" si="2"/>
        <v>0</v>
      </c>
      <c r="H105" s="2"/>
      <c r="I105" s="2"/>
    </row>
    <row r="106" spans="1:9" s="64" customFormat="1" ht="138" customHeight="1">
      <c r="A106" s="36" t="s">
        <v>94</v>
      </c>
      <c r="B106" s="37" t="s">
        <v>181</v>
      </c>
      <c r="C106" s="38" t="s">
        <v>2</v>
      </c>
      <c r="D106" s="39">
        <v>696.7300000000001</v>
      </c>
      <c r="E106" s="39"/>
      <c r="F106" s="40">
        <f t="shared" si="2"/>
        <v>0</v>
      </c>
      <c r="H106" s="2"/>
      <c r="I106" s="2"/>
    </row>
    <row r="107" spans="1:9" s="64" customFormat="1" ht="105">
      <c r="A107" s="36" t="s">
        <v>95</v>
      </c>
      <c r="B107" s="37" t="s">
        <v>97</v>
      </c>
      <c r="C107" s="38" t="s">
        <v>2</v>
      </c>
      <c r="D107" s="39">
        <v>107.3</v>
      </c>
      <c r="E107" s="39"/>
      <c r="F107" s="40">
        <f t="shared" si="2"/>
        <v>0</v>
      </c>
      <c r="H107" s="2"/>
      <c r="I107" s="2"/>
    </row>
    <row r="108" spans="1:9" s="64" customFormat="1" ht="92.25">
      <c r="A108" s="36" t="s">
        <v>96</v>
      </c>
      <c r="B108" s="37" t="s">
        <v>182</v>
      </c>
      <c r="C108" s="38" t="s">
        <v>1</v>
      </c>
      <c r="D108" s="39">
        <v>36</v>
      </c>
      <c r="E108" s="39"/>
      <c r="F108" s="40">
        <f t="shared" si="2"/>
        <v>0</v>
      </c>
      <c r="H108" s="2"/>
      <c r="I108" s="2"/>
    </row>
    <row r="109" spans="1:9" s="64" customFormat="1" ht="153.75" customHeight="1">
      <c r="A109" s="36" t="s">
        <v>98</v>
      </c>
      <c r="B109" s="37" t="s">
        <v>183</v>
      </c>
      <c r="C109" s="38" t="s">
        <v>29</v>
      </c>
      <c r="D109" s="39">
        <v>3</v>
      </c>
      <c r="E109" s="39"/>
      <c r="F109" s="40">
        <f t="shared" si="2"/>
        <v>0</v>
      </c>
      <c r="H109" s="2"/>
      <c r="I109" s="2"/>
    </row>
    <row r="110" spans="1:9" s="64" customFormat="1" ht="126" customHeight="1">
      <c r="A110" s="36" t="s">
        <v>99</v>
      </c>
      <c r="B110" s="37" t="s">
        <v>184</v>
      </c>
      <c r="C110" s="38" t="s">
        <v>29</v>
      </c>
      <c r="D110" s="39">
        <v>4</v>
      </c>
      <c r="E110" s="39"/>
      <c r="F110" s="40">
        <f t="shared" si="2"/>
        <v>0</v>
      </c>
      <c r="H110" s="2"/>
      <c r="I110" s="2"/>
    </row>
    <row r="111" spans="1:9" s="64" customFormat="1" ht="66">
      <c r="A111" s="36" t="s">
        <v>100</v>
      </c>
      <c r="B111" s="37" t="s">
        <v>161</v>
      </c>
      <c r="C111" s="38" t="s">
        <v>2</v>
      </c>
      <c r="D111" s="39">
        <f>266.44+8.71</f>
        <v>275.15</v>
      </c>
      <c r="E111" s="39"/>
      <c r="F111" s="40">
        <f t="shared" si="2"/>
        <v>0</v>
      </c>
      <c r="H111" s="2"/>
      <c r="I111" s="2"/>
    </row>
    <row r="112" spans="1:9" s="64" customFormat="1" ht="97.5" customHeight="1">
      <c r="A112" s="36" t="s">
        <v>101</v>
      </c>
      <c r="B112" s="37" t="s">
        <v>185</v>
      </c>
      <c r="C112" s="38" t="s">
        <v>2</v>
      </c>
      <c r="D112" s="39">
        <f>198.96</f>
        <v>198.96</v>
      </c>
      <c r="E112" s="39"/>
      <c r="F112" s="40">
        <f t="shared" si="2"/>
        <v>0</v>
      </c>
      <c r="H112" s="2"/>
      <c r="I112" s="2"/>
    </row>
    <row r="113" spans="1:9" s="64" customFormat="1" ht="99.75" customHeight="1">
      <c r="A113" s="36" t="s">
        <v>102</v>
      </c>
      <c r="B113" s="37" t="s">
        <v>186</v>
      </c>
      <c r="C113" s="38" t="s">
        <v>2</v>
      </c>
      <c r="D113" s="39">
        <v>113.34</v>
      </c>
      <c r="E113" s="39"/>
      <c r="F113" s="40">
        <f t="shared" si="2"/>
        <v>0</v>
      </c>
      <c r="H113" s="2"/>
      <c r="I113" s="2"/>
    </row>
    <row r="114" spans="1:9" s="64" customFormat="1" ht="66">
      <c r="A114" s="36" t="s">
        <v>103</v>
      </c>
      <c r="B114" s="37" t="s">
        <v>187</v>
      </c>
      <c r="C114" s="38" t="s">
        <v>5</v>
      </c>
      <c r="D114" s="39">
        <v>66.08</v>
      </c>
      <c r="E114" s="39"/>
      <c r="F114" s="40">
        <f t="shared" si="2"/>
        <v>0</v>
      </c>
      <c r="H114" s="2"/>
      <c r="I114" s="2"/>
    </row>
    <row r="115" spans="1:9" s="64" customFormat="1" ht="144.75" customHeight="1">
      <c r="A115" s="36" t="s">
        <v>104</v>
      </c>
      <c r="B115" s="37" t="s">
        <v>110</v>
      </c>
      <c r="C115" s="38" t="s">
        <v>2</v>
      </c>
      <c r="D115" s="39">
        <v>580.09</v>
      </c>
      <c r="E115" s="39"/>
      <c r="F115" s="40">
        <f t="shared" si="2"/>
        <v>0</v>
      </c>
      <c r="H115" s="2"/>
      <c r="I115" s="2"/>
    </row>
    <row r="116" spans="1:9" s="64" customFormat="1" ht="78.75">
      <c r="A116" s="36" t="s">
        <v>105</v>
      </c>
      <c r="B116" s="37" t="s">
        <v>141</v>
      </c>
      <c r="C116" s="38" t="s">
        <v>2</v>
      </c>
      <c r="D116" s="39">
        <v>586.12</v>
      </c>
      <c r="E116" s="39"/>
      <c r="F116" s="40">
        <f t="shared" si="2"/>
        <v>0</v>
      </c>
      <c r="H116" s="2"/>
      <c r="I116" s="2"/>
    </row>
    <row r="117" spans="1:9" s="64" customFormat="1" ht="143.25">
      <c r="A117" s="36" t="s">
        <v>106</v>
      </c>
      <c r="B117" s="37" t="s">
        <v>188</v>
      </c>
      <c r="C117" s="38" t="s">
        <v>29</v>
      </c>
      <c r="D117" s="39">
        <v>1</v>
      </c>
      <c r="E117" s="39"/>
      <c r="F117" s="40">
        <f t="shared" si="2"/>
        <v>0</v>
      </c>
      <c r="H117" s="2"/>
      <c r="I117" s="2"/>
    </row>
    <row r="118" spans="1:9" s="64" customFormat="1" ht="140.25" customHeight="1">
      <c r="A118" s="36" t="s">
        <v>107</v>
      </c>
      <c r="B118" s="37" t="s">
        <v>189</v>
      </c>
      <c r="C118" s="38" t="s">
        <v>29</v>
      </c>
      <c r="D118" s="39">
        <v>1</v>
      </c>
      <c r="E118" s="39"/>
      <c r="F118" s="40">
        <f t="shared" si="2"/>
        <v>0</v>
      </c>
      <c r="H118" s="2"/>
      <c r="I118" s="2"/>
    </row>
    <row r="119" spans="1:9" s="64" customFormat="1" ht="102.75" customHeight="1">
      <c r="A119" s="36" t="s">
        <v>108</v>
      </c>
      <c r="B119" s="37" t="s">
        <v>142</v>
      </c>
      <c r="C119" s="38" t="s">
        <v>29</v>
      </c>
      <c r="D119" s="39">
        <v>1</v>
      </c>
      <c r="E119" s="39"/>
      <c r="F119" s="40">
        <f t="shared" si="2"/>
        <v>0</v>
      </c>
      <c r="H119" s="2"/>
      <c r="I119" s="2"/>
    </row>
    <row r="120" spans="1:9" s="64" customFormat="1" ht="141.75" customHeight="1">
      <c r="A120" s="36" t="s">
        <v>109</v>
      </c>
      <c r="B120" s="37" t="s">
        <v>190</v>
      </c>
      <c r="C120" s="38" t="s">
        <v>29</v>
      </c>
      <c r="D120" s="39">
        <v>2</v>
      </c>
      <c r="E120" s="39"/>
      <c r="F120" s="40">
        <f t="shared" si="2"/>
        <v>0</v>
      </c>
      <c r="H120" s="2"/>
      <c r="I120" s="2"/>
    </row>
    <row r="121" spans="1:9" s="64" customFormat="1" ht="145.5" customHeight="1">
      <c r="A121" s="36" t="s">
        <v>111</v>
      </c>
      <c r="B121" s="37" t="s">
        <v>113</v>
      </c>
      <c r="C121" s="38" t="s">
        <v>29</v>
      </c>
      <c r="D121" s="39">
        <v>1</v>
      </c>
      <c r="E121" s="39"/>
      <c r="F121" s="40">
        <f t="shared" si="2"/>
        <v>0</v>
      </c>
      <c r="H121" s="2"/>
      <c r="I121" s="2"/>
    </row>
    <row r="122" spans="1:9" s="64" customFormat="1" ht="105">
      <c r="A122" s="36" t="s">
        <v>112</v>
      </c>
      <c r="B122" s="37" t="s">
        <v>155</v>
      </c>
      <c r="C122" s="38" t="s">
        <v>5</v>
      </c>
      <c r="D122" s="39">
        <v>154.53</v>
      </c>
      <c r="E122" s="39"/>
      <c r="F122" s="40">
        <f t="shared" si="2"/>
        <v>0</v>
      </c>
      <c r="H122" s="2"/>
      <c r="I122" s="2"/>
    </row>
    <row r="123" spans="1:9" s="64" customFormat="1" ht="12.75">
      <c r="A123" s="38"/>
      <c r="B123" s="42" t="s">
        <v>211</v>
      </c>
      <c r="C123" s="43"/>
      <c r="D123" s="44"/>
      <c r="E123" s="44"/>
      <c r="F123" s="66">
        <f>SUM(F98:F122)</f>
        <v>0</v>
      </c>
      <c r="H123" s="2"/>
      <c r="I123" s="2"/>
    </row>
    <row r="124" spans="1:9" s="64" customFormat="1" ht="12.75">
      <c r="A124" s="50" t="s">
        <v>114</v>
      </c>
      <c r="B124" s="51" t="s">
        <v>212</v>
      </c>
      <c r="C124" s="38"/>
      <c r="D124" s="39"/>
      <c r="E124" s="39"/>
      <c r="F124" s="40"/>
      <c r="H124" s="2"/>
      <c r="I124" s="2"/>
    </row>
    <row r="125" spans="1:9" s="64" customFormat="1" ht="144.75" customHeight="1">
      <c r="A125" s="36" t="s">
        <v>115</v>
      </c>
      <c r="B125" s="37" t="s">
        <v>191</v>
      </c>
      <c r="C125" s="38" t="s">
        <v>117</v>
      </c>
      <c r="D125" s="39">
        <v>1</v>
      </c>
      <c r="E125" s="39"/>
      <c r="F125" s="40">
        <f>ROUND((D125*E125),2)</f>
        <v>0</v>
      </c>
      <c r="H125" s="2"/>
      <c r="I125" s="2"/>
    </row>
    <row r="126" spans="1:9" s="64" customFormat="1" ht="129" customHeight="1">
      <c r="A126" s="36" t="s">
        <v>116</v>
      </c>
      <c r="B126" s="37" t="s">
        <v>192</v>
      </c>
      <c r="C126" s="38" t="s">
        <v>117</v>
      </c>
      <c r="D126" s="39">
        <v>2</v>
      </c>
      <c r="E126" s="39"/>
      <c r="F126" s="40">
        <f>ROUND((D126*E126),2)</f>
        <v>0</v>
      </c>
      <c r="H126" s="2"/>
      <c r="I126" s="2"/>
    </row>
    <row r="127" spans="1:9" s="64" customFormat="1" ht="12.75">
      <c r="A127" s="38"/>
      <c r="B127" s="42" t="s">
        <v>213</v>
      </c>
      <c r="C127" s="43"/>
      <c r="D127" s="44"/>
      <c r="E127" s="44"/>
      <c r="F127" s="66">
        <f>SUM(F125:F126)</f>
        <v>0</v>
      </c>
      <c r="H127" s="2"/>
      <c r="I127" s="2"/>
    </row>
    <row r="128" spans="1:9" s="64" customFormat="1" ht="12.75">
      <c r="A128" s="50" t="s">
        <v>22</v>
      </c>
      <c r="B128" s="51" t="s">
        <v>23</v>
      </c>
      <c r="C128" s="38"/>
      <c r="D128" s="39"/>
      <c r="E128" s="39"/>
      <c r="F128" s="40"/>
      <c r="H128" s="2"/>
      <c r="I128" s="2"/>
    </row>
    <row r="129" spans="1:9" s="64" customFormat="1" ht="12.75">
      <c r="A129" s="50"/>
      <c r="B129" s="53" t="s">
        <v>164</v>
      </c>
      <c r="C129" s="38"/>
      <c r="D129" s="39"/>
      <c r="E129" s="39"/>
      <c r="F129" s="40"/>
      <c r="H129" s="2"/>
      <c r="I129" s="2"/>
    </row>
    <row r="130" spans="1:9" s="64" customFormat="1" ht="101.25" customHeight="1">
      <c r="A130" s="36" t="s">
        <v>118</v>
      </c>
      <c r="B130" s="37" t="s">
        <v>193</v>
      </c>
      <c r="C130" s="38" t="s">
        <v>25</v>
      </c>
      <c r="D130" s="39">
        <f>34+41</f>
        <v>75</v>
      </c>
      <c r="E130" s="39"/>
      <c r="F130" s="40">
        <f aca="true" t="shared" si="3" ref="F130:F139">ROUND((D130*E130),2)</f>
        <v>0</v>
      </c>
      <c r="H130" s="2"/>
      <c r="I130" s="2"/>
    </row>
    <row r="131" spans="1:9" s="64" customFormat="1" ht="112.5" customHeight="1">
      <c r="A131" s="36" t="s">
        <v>119</v>
      </c>
      <c r="B131" s="52" t="s">
        <v>162</v>
      </c>
      <c r="C131" s="38" t="s">
        <v>12</v>
      </c>
      <c r="D131" s="39">
        <v>18</v>
      </c>
      <c r="E131" s="39"/>
      <c r="F131" s="40">
        <f t="shared" si="3"/>
        <v>0</v>
      </c>
      <c r="H131" s="2"/>
      <c r="I131" s="2"/>
    </row>
    <row r="132" spans="1:9" s="64" customFormat="1" ht="126" customHeight="1">
      <c r="A132" s="36" t="s">
        <v>120</v>
      </c>
      <c r="B132" s="52" t="s">
        <v>194</v>
      </c>
      <c r="C132" s="38" t="s">
        <v>25</v>
      </c>
      <c r="D132" s="39">
        <f>29</f>
        <v>29</v>
      </c>
      <c r="E132" s="39"/>
      <c r="F132" s="40">
        <f t="shared" si="3"/>
        <v>0</v>
      </c>
      <c r="H132" s="2"/>
      <c r="I132" s="2"/>
    </row>
    <row r="133" spans="1:9" s="64" customFormat="1" ht="68.25" customHeight="1">
      <c r="A133" s="36" t="s">
        <v>121</v>
      </c>
      <c r="B133" s="37" t="s">
        <v>149</v>
      </c>
      <c r="C133" s="38" t="s">
        <v>1</v>
      </c>
      <c r="D133" s="39">
        <v>1</v>
      </c>
      <c r="E133" s="39"/>
      <c r="F133" s="40">
        <f t="shared" si="3"/>
        <v>0</v>
      </c>
      <c r="H133" s="2"/>
      <c r="I133" s="2"/>
    </row>
    <row r="134" spans="1:9" s="64" customFormat="1" ht="52.5">
      <c r="A134" s="36" t="s">
        <v>122</v>
      </c>
      <c r="B134" s="37" t="s">
        <v>128</v>
      </c>
      <c r="C134" s="38" t="s">
        <v>1</v>
      </c>
      <c r="D134" s="39">
        <v>19</v>
      </c>
      <c r="E134" s="39"/>
      <c r="F134" s="40">
        <f t="shared" si="3"/>
        <v>0</v>
      </c>
      <c r="H134" s="2"/>
      <c r="I134" s="2"/>
    </row>
    <row r="135" spans="1:9" s="64" customFormat="1" ht="155.25" customHeight="1">
      <c r="A135" s="36" t="s">
        <v>123</v>
      </c>
      <c r="B135" s="37" t="s">
        <v>163</v>
      </c>
      <c r="C135" s="38" t="s">
        <v>25</v>
      </c>
      <c r="D135" s="39">
        <f>7+9</f>
        <v>16</v>
      </c>
      <c r="E135" s="39"/>
      <c r="F135" s="40">
        <f t="shared" si="3"/>
        <v>0</v>
      </c>
      <c r="H135" s="2"/>
      <c r="I135" s="2"/>
    </row>
    <row r="136" spans="1:9" s="64" customFormat="1" ht="52.5">
      <c r="A136" s="36" t="s">
        <v>124</v>
      </c>
      <c r="B136" s="37" t="s">
        <v>129</v>
      </c>
      <c r="C136" s="38" t="s">
        <v>1</v>
      </c>
      <c r="D136" s="39">
        <v>4</v>
      </c>
      <c r="E136" s="39"/>
      <c r="F136" s="40">
        <f t="shared" si="3"/>
        <v>0</v>
      </c>
      <c r="H136" s="2"/>
      <c r="I136" s="2"/>
    </row>
    <row r="137" spans="1:9" s="64" customFormat="1" ht="99.75" customHeight="1">
      <c r="A137" s="36" t="s">
        <v>125</v>
      </c>
      <c r="B137" s="37" t="s">
        <v>195</v>
      </c>
      <c r="C137" s="38" t="s">
        <v>25</v>
      </c>
      <c r="D137" s="39">
        <v>7</v>
      </c>
      <c r="E137" s="39"/>
      <c r="F137" s="40">
        <f t="shared" si="3"/>
        <v>0</v>
      </c>
      <c r="H137" s="2"/>
      <c r="I137" s="2"/>
    </row>
    <row r="138" spans="1:9" s="64" customFormat="1" ht="84.75" customHeight="1">
      <c r="A138" s="36" t="s">
        <v>126</v>
      </c>
      <c r="B138" s="37" t="s">
        <v>158</v>
      </c>
      <c r="C138" s="38" t="s">
        <v>5</v>
      </c>
      <c r="D138" s="39">
        <f>3+9.8</f>
        <v>12.8</v>
      </c>
      <c r="E138" s="39"/>
      <c r="F138" s="40">
        <f t="shared" si="3"/>
        <v>0</v>
      </c>
      <c r="H138" s="2"/>
      <c r="I138" s="2"/>
    </row>
    <row r="139" spans="1:9" s="64" customFormat="1" ht="87" customHeight="1">
      <c r="A139" s="36" t="s">
        <v>127</v>
      </c>
      <c r="B139" s="37" t="s">
        <v>159</v>
      </c>
      <c r="C139" s="38" t="s">
        <v>5</v>
      </c>
      <c r="D139" s="39">
        <v>6</v>
      </c>
      <c r="E139" s="39"/>
      <c r="F139" s="40">
        <f t="shared" si="3"/>
        <v>0</v>
      </c>
      <c r="H139" s="2"/>
      <c r="I139" s="2"/>
    </row>
    <row r="140" spans="1:9" s="64" customFormat="1" ht="12.75">
      <c r="A140" s="38"/>
      <c r="B140" s="53" t="s">
        <v>214</v>
      </c>
      <c r="C140" s="43"/>
      <c r="D140" s="44"/>
      <c r="E140" s="44"/>
      <c r="F140" s="66">
        <f>SUM(F130:F139)</f>
        <v>0</v>
      </c>
      <c r="H140" s="2"/>
      <c r="I140" s="2"/>
    </row>
    <row r="141" spans="1:9" s="64" customFormat="1" ht="12.75">
      <c r="A141" s="46"/>
      <c r="B141" s="47" t="s">
        <v>165</v>
      </c>
      <c r="C141" s="38"/>
      <c r="D141" s="39"/>
      <c r="E141" s="39"/>
      <c r="F141" s="54"/>
      <c r="H141" s="2"/>
      <c r="I141" s="2"/>
    </row>
    <row r="142" spans="1:9" s="64" customFormat="1" ht="84" customHeight="1">
      <c r="A142" s="36" t="s">
        <v>130</v>
      </c>
      <c r="B142" s="37" t="s">
        <v>131</v>
      </c>
      <c r="C142" s="38" t="s">
        <v>12</v>
      </c>
      <c r="D142" s="39">
        <v>34</v>
      </c>
      <c r="E142" s="39"/>
      <c r="F142" s="40">
        <f>ROUND((D142*E142),2)</f>
        <v>0</v>
      </c>
      <c r="H142" s="2"/>
      <c r="I142" s="2"/>
    </row>
    <row r="143" spans="1:9" s="64" customFormat="1" ht="87.75" customHeight="1">
      <c r="A143" s="36" t="s">
        <v>132</v>
      </c>
      <c r="B143" s="37" t="s">
        <v>220</v>
      </c>
      <c r="C143" s="38" t="s">
        <v>12</v>
      </c>
      <c r="D143" s="39">
        <v>10</v>
      </c>
      <c r="E143" s="39"/>
      <c r="F143" s="40">
        <f>ROUND((D143*E143),2)</f>
        <v>0</v>
      </c>
      <c r="H143" s="2"/>
      <c r="I143" s="2"/>
    </row>
    <row r="144" spans="1:9" s="64" customFormat="1" ht="83.25" customHeight="1">
      <c r="A144" s="36" t="s">
        <v>133</v>
      </c>
      <c r="B144" s="37" t="s">
        <v>30</v>
      </c>
      <c r="C144" s="38" t="s">
        <v>12</v>
      </c>
      <c r="D144" s="39">
        <v>13</v>
      </c>
      <c r="E144" s="39"/>
      <c r="F144" s="40">
        <f>ROUND((D144*E144),2)</f>
        <v>0</v>
      </c>
      <c r="H144" s="2"/>
      <c r="I144" s="2"/>
    </row>
    <row r="145" spans="1:9" s="64" customFormat="1" ht="111.75" customHeight="1">
      <c r="A145" s="36" t="s">
        <v>134</v>
      </c>
      <c r="B145" s="37" t="s">
        <v>135</v>
      </c>
      <c r="C145" s="38" t="s">
        <v>1</v>
      </c>
      <c r="D145" s="39">
        <v>4</v>
      </c>
      <c r="E145" s="39"/>
      <c r="F145" s="40">
        <f>ROUND((D145*E145),2)</f>
        <v>0</v>
      </c>
      <c r="H145" s="2"/>
      <c r="I145" s="2"/>
    </row>
    <row r="146" spans="1:9" s="64" customFormat="1" ht="66">
      <c r="A146" s="36" t="s">
        <v>136</v>
      </c>
      <c r="B146" s="37" t="s">
        <v>137</v>
      </c>
      <c r="C146" s="38" t="s">
        <v>1</v>
      </c>
      <c r="D146" s="39">
        <v>8</v>
      </c>
      <c r="E146" s="39"/>
      <c r="F146" s="40">
        <f>ROUND((D146*E146),2)</f>
        <v>0</v>
      </c>
      <c r="H146" s="2"/>
      <c r="I146" s="2"/>
    </row>
    <row r="147" spans="1:9" s="64" customFormat="1" ht="12.75">
      <c r="A147" s="38"/>
      <c r="B147" s="53" t="s">
        <v>166</v>
      </c>
      <c r="C147" s="43"/>
      <c r="D147" s="55"/>
      <c r="E147" s="56"/>
      <c r="F147" s="66">
        <f>SUM(F142:F146)</f>
        <v>0</v>
      </c>
      <c r="H147" s="2"/>
      <c r="I147" s="2"/>
    </row>
    <row r="148" spans="1:9" s="64" customFormat="1" ht="12.75">
      <c r="A148" s="38"/>
      <c r="B148" s="53" t="s">
        <v>24</v>
      </c>
      <c r="C148" s="43"/>
      <c r="D148" s="55"/>
      <c r="E148" s="56"/>
      <c r="F148" s="66">
        <f>+F147+F140</f>
        <v>0</v>
      </c>
      <c r="H148" s="2"/>
      <c r="I148" s="2"/>
    </row>
    <row r="149" spans="1:9" s="64" customFormat="1" ht="12.75">
      <c r="A149" s="53" t="s">
        <v>167</v>
      </c>
      <c r="B149" s="53" t="s">
        <v>168</v>
      </c>
      <c r="C149" s="43"/>
      <c r="D149" s="55"/>
      <c r="E149" s="65"/>
      <c r="F149" s="65"/>
      <c r="H149" s="2"/>
      <c r="I149" s="2"/>
    </row>
    <row r="150" spans="1:9" s="64" customFormat="1" ht="92.25">
      <c r="A150" s="36" t="s">
        <v>169</v>
      </c>
      <c r="B150" s="37" t="s">
        <v>196</v>
      </c>
      <c r="C150" s="38" t="s">
        <v>2</v>
      </c>
      <c r="D150" s="39">
        <v>203.5</v>
      </c>
      <c r="E150" s="39"/>
      <c r="F150" s="40">
        <f aca="true" t="shared" si="4" ref="F150:F160">ROUND((D150*E150),2)</f>
        <v>0</v>
      </c>
      <c r="H150" s="2"/>
      <c r="I150" s="2"/>
    </row>
    <row r="151" spans="1:9" s="64" customFormat="1" ht="105">
      <c r="A151" s="36" t="s">
        <v>170</v>
      </c>
      <c r="B151" s="37" t="s">
        <v>155</v>
      </c>
      <c r="C151" s="38" t="s">
        <v>5</v>
      </c>
      <c r="D151" s="39">
        <f>47.03+3+3</f>
        <v>53.03</v>
      </c>
      <c r="E151" s="39"/>
      <c r="F151" s="40">
        <f t="shared" si="4"/>
        <v>0</v>
      </c>
      <c r="H151" s="2"/>
      <c r="I151" s="2"/>
    </row>
    <row r="152" spans="1:9" s="64" customFormat="1" ht="78.75">
      <c r="A152" s="36" t="s">
        <v>171</v>
      </c>
      <c r="B152" s="37" t="s">
        <v>148</v>
      </c>
      <c r="C152" s="38" t="s">
        <v>2</v>
      </c>
      <c r="D152" s="39">
        <f>3*3*4</f>
        <v>36</v>
      </c>
      <c r="E152" s="39"/>
      <c r="F152" s="40">
        <f t="shared" si="4"/>
        <v>0</v>
      </c>
      <c r="H152" s="2"/>
      <c r="I152" s="2"/>
    </row>
    <row r="153" spans="1:9" s="64" customFormat="1" ht="105">
      <c r="A153" s="36" t="s">
        <v>172</v>
      </c>
      <c r="B153" s="37" t="s">
        <v>156</v>
      </c>
      <c r="C153" s="38" t="s">
        <v>2</v>
      </c>
      <c r="D153" s="39">
        <f>(3*3*4*2)</f>
        <v>72</v>
      </c>
      <c r="E153" s="39"/>
      <c r="F153" s="40">
        <f t="shared" si="4"/>
        <v>0</v>
      </c>
      <c r="H153" s="2"/>
      <c r="I153" s="2"/>
    </row>
    <row r="154" spans="1:9" s="64" customFormat="1" ht="78.75">
      <c r="A154" s="36" t="s">
        <v>173</v>
      </c>
      <c r="B154" s="37" t="s">
        <v>197</v>
      </c>
      <c r="C154" s="38" t="s">
        <v>2</v>
      </c>
      <c r="D154" s="39">
        <v>10.24</v>
      </c>
      <c r="E154" s="39"/>
      <c r="F154" s="40">
        <f t="shared" si="4"/>
        <v>0</v>
      </c>
      <c r="H154" s="2"/>
      <c r="I154" s="2"/>
    </row>
    <row r="155" spans="1:9" s="64" customFormat="1" ht="39">
      <c r="A155" s="36" t="s">
        <v>174</v>
      </c>
      <c r="B155" s="37" t="s">
        <v>157</v>
      </c>
      <c r="C155" s="38" t="s">
        <v>5</v>
      </c>
      <c r="D155" s="39">
        <v>18</v>
      </c>
      <c r="E155" s="65"/>
      <c r="F155" s="40">
        <f t="shared" si="4"/>
        <v>0</v>
      </c>
      <c r="H155" s="2"/>
      <c r="I155" s="2"/>
    </row>
    <row r="156" spans="1:6" ht="92.25">
      <c r="A156" s="36" t="s">
        <v>175</v>
      </c>
      <c r="B156" s="37" t="s">
        <v>143</v>
      </c>
      <c r="C156" s="38" t="s">
        <v>5</v>
      </c>
      <c r="D156" s="39">
        <v>20.6</v>
      </c>
      <c r="E156" s="65"/>
      <c r="F156" s="40">
        <f t="shared" si="4"/>
        <v>0</v>
      </c>
    </row>
    <row r="157" spans="1:6" ht="66">
      <c r="A157" s="36" t="s">
        <v>176</v>
      </c>
      <c r="B157" s="37" t="s">
        <v>144</v>
      </c>
      <c r="C157" s="38" t="s">
        <v>5</v>
      </c>
      <c r="D157" s="39">
        <v>34</v>
      </c>
      <c r="E157" s="65"/>
      <c r="F157" s="40">
        <f t="shared" si="4"/>
        <v>0</v>
      </c>
    </row>
    <row r="158" spans="1:6" ht="92.25">
      <c r="A158" s="36" t="s">
        <v>177</v>
      </c>
      <c r="B158" s="37" t="s">
        <v>145</v>
      </c>
      <c r="C158" s="38" t="s">
        <v>5</v>
      </c>
      <c r="D158" s="39">
        <f>5.75+21.9</f>
        <v>27.65</v>
      </c>
      <c r="E158" s="65"/>
      <c r="F158" s="40">
        <f t="shared" si="4"/>
        <v>0</v>
      </c>
    </row>
    <row r="159" spans="1:9" ht="101.25" customHeight="1">
      <c r="A159" s="36" t="s">
        <v>178</v>
      </c>
      <c r="B159" s="37" t="s">
        <v>146</v>
      </c>
      <c r="C159" s="38" t="s">
        <v>5</v>
      </c>
      <c r="D159" s="39">
        <v>16</v>
      </c>
      <c r="E159" s="65"/>
      <c r="F159" s="40">
        <f t="shared" si="4"/>
        <v>0</v>
      </c>
      <c r="H159" s="81"/>
      <c r="I159" s="61"/>
    </row>
    <row r="160" spans="1:8" ht="52.5">
      <c r="A160" s="36" t="s">
        <v>179</v>
      </c>
      <c r="B160" s="37" t="s">
        <v>147</v>
      </c>
      <c r="C160" s="38" t="s">
        <v>29</v>
      </c>
      <c r="D160" s="39">
        <v>5</v>
      </c>
      <c r="E160" s="65"/>
      <c r="F160" s="40">
        <f t="shared" si="4"/>
        <v>0</v>
      </c>
      <c r="H160" s="81"/>
    </row>
    <row r="161" spans="1:6" ht="12.75">
      <c r="A161" s="38"/>
      <c r="B161" s="42" t="s">
        <v>205</v>
      </c>
      <c r="C161" s="43"/>
      <c r="D161" s="44"/>
      <c r="E161" s="65"/>
      <c r="F161" s="66">
        <f>SUM(F150:F160)</f>
        <v>0</v>
      </c>
    </row>
    <row r="162" spans="1:6" ht="12.75">
      <c r="A162" s="57"/>
      <c r="B162" s="44" t="s">
        <v>138</v>
      </c>
      <c r="C162" s="58"/>
      <c r="D162" s="59"/>
      <c r="E162" s="44"/>
      <c r="F162" s="66">
        <f>+F83+F96+F123+F127+F140+F147+F161</f>
        <v>0</v>
      </c>
    </row>
    <row r="163" spans="1:6" ht="12.75">
      <c r="A163" s="57"/>
      <c r="B163" s="56" t="s">
        <v>139</v>
      </c>
      <c r="C163" s="58"/>
      <c r="D163" s="60"/>
      <c r="E163" s="56"/>
      <c r="F163" s="66">
        <f>ROUND((F162*0.16),2)</f>
        <v>0</v>
      </c>
    </row>
    <row r="164" spans="1:6" ht="12.75">
      <c r="A164" s="57"/>
      <c r="B164" s="56" t="s">
        <v>219</v>
      </c>
      <c r="C164" s="58"/>
      <c r="D164" s="60"/>
      <c r="E164" s="56"/>
      <c r="F164" s="66">
        <f>F162+F163</f>
        <v>0</v>
      </c>
    </row>
    <row r="165" spans="1:9" ht="12.75">
      <c r="A165" s="67"/>
      <c r="B165" s="68"/>
      <c r="C165" s="68"/>
      <c r="D165" s="69"/>
      <c r="E165" s="70"/>
      <c r="F165" s="71"/>
      <c r="H165" s="81"/>
      <c r="I165" s="61"/>
    </row>
    <row r="166" spans="1:8" ht="12.75">
      <c r="A166" s="109"/>
      <c r="B166" s="110"/>
      <c r="C166" s="110"/>
      <c r="D166" s="110"/>
      <c r="E166" s="110"/>
      <c r="F166" s="111"/>
      <c r="H166" s="81"/>
    </row>
    <row r="167" spans="1:8" ht="12.75">
      <c r="A167" s="94"/>
      <c r="B167" s="93"/>
      <c r="C167" s="93"/>
      <c r="D167" s="93"/>
      <c r="E167" s="93"/>
      <c r="F167" s="95"/>
      <c r="H167" s="81"/>
    </row>
    <row r="168" spans="1:6" ht="48.75" customHeight="1">
      <c r="A168" s="112"/>
      <c r="B168" s="113"/>
      <c r="C168" s="113"/>
      <c r="D168" s="113"/>
      <c r="E168" s="113"/>
      <c r="F168" s="114"/>
    </row>
    <row r="169" spans="1:6" ht="12.75">
      <c r="A169" s="94"/>
      <c r="B169" s="93"/>
      <c r="C169" s="93"/>
      <c r="D169" s="93"/>
      <c r="E169" s="93"/>
      <c r="F169" s="95"/>
    </row>
    <row r="170" spans="1:6" ht="10.5">
      <c r="A170" s="102"/>
      <c r="B170" s="103"/>
      <c r="C170" s="103"/>
      <c r="D170" s="103"/>
      <c r="E170" s="103"/>
      <c r="F170" s="104"/>
    </row>
    <row r="171" spans="1:6" ht="10.5">
      <c r="A171" s="96"/>
      <c r="B171" s="91"/>
      <c r="C171" s="91"/>
      <c r="D171" s="92"/>
      <c r="E171" s="91"/>
      <c r="F171" s="97"/>
    </row>
    <row r="172" spans="1:6" ht="10.5">
      <c r="A172" s="96"/>
      <c r="B172" s="91"/>
      <c r="C172" s="91"/>
      <c r="D172" s="92"/>
      <c r="E172" s="91"/>
      <c r="F172" s="97"/>
    </row>
    <row r="173" spans="1:6" ht="10.5">
      <c r="A173" s="96"/>
      <c r="B173" s="91"/>
      <c r="C173" s="91"/>
      <c r="D173" s="92"/>
      <c r="E173" s="91"/>
      <c r="F173" s="97"/>
    </row>
    <row r="174" spans="1:6" ht="10.5">
      <c r="A174" s="96"/>
      <c r="B174" s="91"/>
      <c r="C174" s="91"/>
      <c r="D174" s="92"/>
      <c r="E174" s="91"/>
      <c r="F174" s="97"/>
    </row>
    <row r="175" spans="1:6" ht="10.5">
      <c r="A175" s="96"/>
      <c r="B175" s="91"/>
      <c r="C175" s="91"/>
      <c r="D175" s="92"/>
      <c r="E175" s="91"/>
      <c r="F175" s="97"/>
    </row>
    <row r="176" spans="1:6" ht="10.5">
      <c r="A176" s="96"/>
      <c r="B176" s="91"/>
      <c r="C176" s="91"/>
      <c r="D176" s="92"/>
      <c r="E176" s="91"/>
      <c r="F176" s="97"/>
    </row>
    <row r="177" spans="1:6" ht="10.5">
      <c r="A177" s="96"/>
      <c r="B177" s="91"/>
      <c r="C177" s="91"/>
      <c r="D177" s="92"/>
      <c r="E177" s="91"/>
      <c r="F177" s="97"/>
    </row>
    <row r="178" spans="1:6" ht="10.5">
      <c r="A178" s="96"/>
      <c r="B178" s="91"/>
      <c r="C178" s="91"/>
      <c r="D178" s="92"/>
      <c r="E178" s="91"/>
      <c r="F178" s="97"/>
    </row>
    <row r="179" spans="1:6" ht="10.5">
      <c r="A179" s="96"/>
      <c r="B179" s="91"/>
      <c r="C179" s="91"/>
      <c r="D179" s="92"/>
      <c r="E179" s="91"/>
      <c r="F179" s="97"/>
    </row>
    <row r="180" spans="1:6" ht="10.5">
      <c r="A180" s="96"/>
      <c r="B180" s="91"/>
      <c r="C180" s="91"/>
      <c r="D180" s="92"/>
      <c r="E180" s="91"/>
      <c r="F180" s="97"/>
    </row>
    <row r="181" spans="1:6" ht="10.5">
      <c r="A181" s="96"/>
      <c r="B181" s="91"/>
      <c r="C181" s="91"/>
      <c r="D181" s="92"/>
      <c r="E181" s="91"/>
      <c r="F181" s="97"/>
    </row>
    <row r="182" spans="1:6" ht="10.5">
      <c r="A182" s="96"/>
      <c r="B182" s="91"/>
      <c r="C182" s="91"/>
      <c r="D182" s="92"/>
      <c r="E182" s="91"/>
      <c r="F182" s="97"/>
    </row>
    <row r="183" spans="1:6" ht="10.5">
      <c r="A183" s="96"/>
      <c r="B183" s="91"/>
      <c r="C183" s="91"/>
      <c r="D183" s="92"/>
      <c r="E183" s="91"/>
      <c r="F183" s="97"/>
    </row>
    <row r="184" spans="1:6" ht="10.5">
      <c r="A184" s="96"/>
      <c r="B184" s="91"/>
      <c r="C184" s="91"/>
      <c r="D184" s="92"/>
      <c r="E184" s="91"/>
      <c r="F184" s="97"/>
    </row>
    <row r="185" spans="1:6" ht="10.5">
      <c r="A185" s="96"/>
      <c r="B185" s="91"/>
      <c r="C185" s="91"/>
      <c r="D185" s="92"/>
      <c r="E185" s="91"/>
      <c r="F185" s="97"/>
    </row>
    <row r="186" spans="1:6" ht="10.5">
      <c r="A186" s="96"/>
      <c r="B186" s="91"/>
      <c r="C186" s="91"/>
      <c r="D186" s="92"/>
      <c r="E186" s="91"/>
      <c r="F186" s="97"/>
    </row>
    <row r="187" spans="1:6" ht="10.5">
      <c r="A187" s="96"/>
      <c r="B187" s="91"/>
      <c r="C187" s="91"/>
      <c r="D187" s="92"/>
      <c r="E187" s="91"/>
      <c r="F187" s="97"/>
    </row>
    <row r="188" spans="1:9" s="64" customFormat="1" ht="10.5">
      <c r="A188" s="96"/>
      <c r="B188" s="91"/>
      <c r="C188" s="91"/>
      <c r="D188" s="92"/>
      <c r="E188" s="91"/>
      <c r="F188" s="97"/>
      <c r="H188" s="2"/>
      <c r="I188" s="2"/>
    </row>
    <row r="189" spans="1:9" s="64" customFormat="1" ht="10.5">
      <c r="A189" s="96"/>
      <c r="B189" s="91"/>
      <c r="C189" s="91"/>
      <c r="D189" s="92"/>
      <c r="E189" s="91"/>
      <c r="F189" s="97"/>
      <c r="H189" s="2"/>
      <c r="I189" s="2"/>
    </row>
    <row r="190" spans="1:9" s="64" customFormat="1" ht="10.5">
      <c r="A190" s="98"/>
      <c r="B190" s="99"/>
      <c r="C190" s="99"/>
      <c r="D190" s="100"/>
      <c r="E190" s="99"/>
      <c r="F190" s="101"/>
      <c r="H190" s="2"/>
      <c r="I190" s="2"/>
    </row>
  </sheetData>
  <sheetProtection/>
  <mergeCells count="12">
    <mergeCell ref="A60:F60"/>
    <mergeCell ref="A61:F61"/>
    <mergeCell ref="A170:F170"/>
    <mergeCell ref="A2:F2"/>
    <mergeCell ref="A3:F3"/>
    <mergeCell ref="A4:F4"/>
    <mergeCell ref="B6:F6"/>
    <mergeCell ref="B9:F23"/>
    <mergeCell ref="A166:F166"/>
    <mergeCell ref="A168:F168"/>
    <mergeCell ref="A58:F58"/>
    <mergeCell ref="A59:F59"/>
  </mergeCells>
  <printOptions gridLines="1"/>
  <pageMargins left="0.5905511811023623" right="0.5905511811023623" top="0.5905511811023623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Jorge Menes</dc:creator>
  <cp:keywords/>
  <dc:description/>
  <cp:lastModifiedBy>MSI RAIDER</cp:lastModifiedBy>
  <cp:lastPrinted>2023-07-24T22:47:19Z</cp:lastPrinted>
  <dcterms:created xsi:type="dcterms:W3CDTF">2006-08-08T15:12:16Z</dcterms:created>
  <dcterms:modified xsi:type="dcterms:W3CDTF">2023-07-25T19:09:51Z</dcterms:modified>
  <cp:category/>
  <cp:version/>
  <cp:contentType/>
  <cp:contentStatus/>
</cp:coreProperties>
</file>